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thz-my.sharepoint.com/personal/ksievert_ethz_ch/Documents/DAC_Current/DAC Paper 1/Model/Python/DAC_Cost_Model/input/"/>
    </mc:Choice>
  </mc:AlternateContent>
  <xr:revisionPtr revIDLastSave="2376" documentId="114_{5B7B4A26-9E76-4970-B0FB-0486BD028258}" xr6:coauthVersionLast="47" xr6:coauthVersionMax="47" xr10:uidLastSave="{429CCB0C-D914-4FB6-9216-6F2D5CB25B0E}"/>
  <bookViews>
    <workbookView xWindow="-108" yWindow="-108" windowWidth="23256" windowHeight="12576" tabRatio="994" activeTab="4" xr2:uid="{9D24FA34-6091-4A18-93E3-1D155C8FA7A5}"/>
  </bookViews>
  <sheets>
    <sheet name="Notes Katrin" sheetId="9" r:id="rId1"/>
    <sheet name="Universal_Inputs" sheetId="5" r:id="rId2"/>
    <sheet name="Technology_Inputs" sheetId="1" r:id="rId3"/>
    <sheet name="EPC_Cost" sheetId="2" r:id="rId4"/>
    <sheet name="Monte_Carlo" sheetId="11" r:id="rId5"/>
    <sheet name="Sensitivity" sheetId="13" r:id="rId6"/>
    <sheet name="Monte_Carlo_FOAK" sheetId="12" r:id="rId7"/>
    <sheet name="Electricity_Prices" sheetId="7" r:id="rId8"/>
    <sheet name="Heat_Prices" sheetId="8" r:id="rId9"/>
  </sheets>
  <definedNames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CorrelationEnabledState" hidden="1">1</definedName>
    <definedName name="_AtRisk_SimSetting_GoalSeekTargetValue" hidden="1">0</definedName>
    <definedName name="_AtRisk_SimSetting_LiveUpdate" hidden="1">TRUE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8</definedName>
    <definedName name="_AtRisk_SimSetting_MultipleCPUManualCount" hidden="1">8</definedName>
    <definedName name="_AtRisk_SimSetting_MultipleCPUMode" hidden="1">2</definedName>
    <definedName name="_AtRisk_SimSetting_MultipleCPUModeV8" hidden="1">2</definedName>
    <definedName name="_AtRisk_SimSetting_RandomNumberGenerator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"A1DZGEQWEIFY13LA44MG7EA6"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8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50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FALSE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C7" i="5"/>
  <c r="AJ38" i="7" l="1"/>
  <c r="AJ40" i="7"/>
  <c r="AJ2" i="7"/>
  <c r="AH3" i="8"/>
  <c r="AJ39" i="7"/>
  <c r="AJ37" i="7"/>
  <c r="AJ36" i="7"/>
  <c r="AJ31" i="7"/>
  <c r="AJ19" i="7"/>
  <c r="AJ14" i="7"/>
  <c r="C78" i="9"/>
  <c r="C79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60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31" i="9"/>
</calcChain>
</file>

<file path=xl/sharedStrings.xml><?xml version="1.0" encoding="utf-8"?>
<sst xmlns="http://schemas.openxmlformats.org/spreadsheetml/2006/main" count="1050" uniqueCount="295">
  <si>
    <t>Description</t>
  </si>
  <si>
    <t>Note Katrin</t>
  </si>
  <si>
    <t>Variable</t>
  </si>
  <si>
    <t>Units</t>
  </si>
  <si>
    <t>foak_scale</t>
  </si>
  <si>
    <t>electricity_requirement</t>
  </si>
  <si>
    <t>temperature_heat</t>
  </si>
  <si>
    <t>water_requirement</t>
  </si>
  <si>
    <t>chemicals_cost</t>
  </si>
  <si>
    <t>gasoline_requirement</t>
  </si>
  <si>
    <t>plant_life</t>
  </si>
  <si>
    <t>discount_rate</t>
  </si>
  <si>
    <t>transport_distance</t>
  </si>
  <si>
    <t>transport_cost</t>
  </si>
  <si>
    <t>storage_cost</t>
  </si>
  <si>
    <t>productivity_factor</t>
  </si>
  <si>
    <t>operator_salary</t>
  </si>
  <si>
    <t>gasoline_price</t>
  </si>
  <si>
    <t>water_cost</t>
  </si>
  <si>
    <t>km</t>
  </si>
  <si>
    <t>($/tCO2)/km</t>
  </si>
  <si>
    <t>$/tCO2</t>
  </si>
  <si>
    <t>$/year</t>
  </si>
  <si>
    <t>$/GJ</t>
  </si>
  <si>
    <t>$/m3</t>
  </si>
  <si>
    <t>vol%</t>
  </si>
  <si>
    <t>tCO2/tCO2</t>
  </si>
  <si>
    <t>tCO2/year</t>
  </si>
  <si>
    <t>GJ/tCO2</t>
  </si>
  <si>
    <t>°C</t>
  </si>
  <si>
    <t>m3/tCO2</t>
  </si>
  <si>
    <t>tCO2/GJ</t>
  </si>
  <si>
    <t>M$</t>
  </si>
  <si>
    <t>epc_factor</t>
  </si>
  <si>
    <t>contactor_CaO</t>
  </si>
  <si>
    <t>calciner_CaO</t>
  </si>
  <si>
    <t>compressor_CaO</t>
  </si>
  <si>
    <t>conveyers_CaO</t>
  </si>
  <si>
    <t>buildings_CaO</t>
  </si>
  <si>
    <t>rawmaterials_CaO</t>
  </si>
  <si>
    <t>contactors_SS</t>
  </si>
  <si>
    <t>switchingvalves_SS</t>
  </si>
  <si>
    <t>compressor_SS</t>
  </si>
  <si>
    <t>buildings_SS</t>
  </si>
  <si>
    <t>blowers_SS</t>
  </si>
  <si>
    <t>initialsorbent_SS</t>
  </si>
  <si>
    <t>condensers_SS</t>
  </si>
  <si>
    <t>vacuumpump1_ss</t>
  </si>
  <si>
    <t>vacuumpump2_ss</t>
  </si>
  <si>
    <t>gasstorageballoon_SS</t>
  </si>
  <si>
    <t>heatpump_SS</t>
  </si>
  <si>
    <t>contactor_LS</t>
  </si>
  <si>
    <t>otherequip_LS</t>
  </si>
  <si>
    <t>pelletreactor_LS</t>
  </si>
  <si>
    <t>airseparation_LS</t>
  </si>
  <si>
    <t>finesfilter_LS</t>
  </si>
  <si>
    <t>compressor_LS</t>
  </si>
  <si>
    <t>steamturbine_LS</t>
  </si>
  <si>
    <t>buildings_LS</t>
  </si>
  <si>
    <t>%</t>
  </si>
  <si>
    <t>Inflation rate already applied ($2022)</t>
  </si>
  <si>
    <t>2022 2H</t>
  </si>
  <si>
    <t>Wind onshore with storage</t>
  </si>
  <si>
    <t>LCOE $/MWh (high)</t>
  </si>
  <si>
    <t>Wind onshore</t>
  </si>
  <si>
    <t>Wind offshore</t>
  </si>
  <si>
    <t>Utility-scale battery (4h)</t>
  </si>
  <si>
    <t>Utility-scale battery (1h)</t>
  </si>
  <si>
    <t>PV tracking with storage</t>
  </si>
  <si>
    <t>PV tracking</t>
  </si>
  <si>
    <t>PV non-tracking with storage</t>
  </si>
  <si>
    <t>PV non-tracking</t>
  </si>
  <si>
    <t>OCGT Hydrogen</t>
  </si>
  <si>
    <t>1,059</t>
  </si>
  <si>
    <t>1,148</t>
  </si>
  <si>
    <t>OCGT CCS</t>
  </si>
  <si>
    <t>OCGT</t>
  </si>
  <si>
    <t>Coal CCS</t>
  </si>
  <si>
    <t>Coal</t>
  </si>
  <si>
    <t>CCGT Hydrogen</t>
  </si>
  <si>
    <t>CCGT CCS</t>
  </si>
  <si>
    <t>CCGT</t>
  </si>
  <si>
    <t>LCOE $/MWh (low)</t>
  </si>
  <si>
    <t>Period raw</t>
  </si>
  <si>
    <t>Technology</t>
  </si>
  <si>
    <t>Scenario</t>
  </si>
  <si>
    <t>LCOE $/GJ (low)</t>
  </si>
  <si>
    <t>A. TABLE OF CONTENTS</t>
  </si>
  <si>
    <t>This tool is organised into the following sheets:</t>
  </si>
  <si>
    <t>SHEET NAME</t>
  </si>
  <si>
    <t>DESCRIPTION</t>
  </si>
  <si>
    <t>B. IMPORTANT GUIDANCE</t>
  </si>
  <si>
    <t>Electricity Prices</t>
  </si>
  <si>
    <t>Note</t>
  </si>
  <si>
    <t>Value</t>
  </si>
  <si>
    <t>Source</t>
  </si>
  <si>
    <t>electricity_source</t>
  </si>
  <si>
    <t>1 MWh = 3.6 GJ</t>
  </si>
  <si>
    <t>conversion_electricity</t>
  </si>
  <si>
    <t>conversion_naturalgas</t>
  </si>
  <si>
    <t>Electricity price projections used for scenario analysis</t>
  </si>
  <si>
    <t>NG price projections used for scenario analysis</t>
  </si>
  <si>
    <t>The following parameters are used to calculate other parameters</t>
  </si>
  <si>
    <t>Used to calculate total EPC cost which are used as input to calculate LCOC</t>
  </si>
  <si>
    <t>% of EPC</t>
  </si>
  <si>
    <t>project_contingency_factor</t>
  </si>
  <si>
    <t>process_contingency_factor</t>
  </si>
  <si>
    <t>owners_cost</t>
  </si>
  <si>
    <t>startup_capital</t>
  </si>
  <si>
    <t>startup_fuel</t>
  </si>
  <si>
    <t>startup_labor</t>
  </si>
  <si>
    <t>startup_chemicals</t>
  </si>
  <si>
    <t>% of TPC</t>
  </si>
  <si>
    <t>Set</t>
  </si>
  <si>
    <t>Sheet</t>
  </si>
  <si>
    <t>Row</t>
  </si>
  <si>
    <t>Column</t>
  </si>
  <si>
    <t>Distribution</t>
  </si>
  <si>
    <t>Min</t>
  </si>
  <si>
    <t>Max</t>
  </si>
  <si>
    <t>Technology_Inputs</t>
  </si>
  <si>
    <t>learning_rate_system</t>
  </si>
  <si>
    <t>Mean</t>
  </si>
  <si>
    <t>Variance</t>
  </si>
  <si>
    <t>CaO</t>
  </si>
  <si>
    <t>LS</t>
  </si>
  <si>
    <t>SS</t>
  </si>
  <si>
    <t>learning_rate_opex</t>
  </si>
  <si>
    <t>Triangular</t>
  </si>
  <si>
    <t>learning_rate_process_contingency</t>
  </si>
  <si>
    <t>learning_rate_project_contingency</t>
  </si>
  <si>
    <t>learning_rate_startup_cost</t>
  </si>
  <si>
    <t>Three months of operating labour and indirect labour cost and the maintenance labour cost, to include training.</t>
  </si>
  <si>
    <t>One month of chemicals (including solvent for CO2 capture if applicable), catalysts, and waste disposal costs and the maintenance materials cost.</t>
  </si>
  <si>
    <t>2021-TR05 Towards improved guidelines for cost evaluation of CCS (2).pdf</t>
  </si>
  <si>
    <t>Young et al. (2023)</t>
  </si>
  <si>
    <t>Malhotra &amp; Schmidt (2020)</t>
  </si>
  <si>
    <t>Own assumption</t>
  </si>
  <si>
    <t>EPC_CaO</t>
  </si>
  <si>
    <t>Direct_materials_cost</t>
  </si>
  <si>
    <t>Installed_cost</t>
  </si>
  <si>
    <t>Uniform</t>
  </si>
  <si>
    <t>Rubin et al. (2023)</t>
  </si>
  <si>
    <t xml:space="preserve"> COP of 2 is consistent with 85°C temperature rise</t>
  </si>
  <si>
    <t>Jesper et al. (2021)</t>
  </si>
  <si>
    <t>Carbon Capture and Utilization in the Industrial Sector | Environmental Science &amp; Technology (acs.org)</t>
  </si>
  <si>
    <t>National Academies of Sciences, Engineering, and Medicine (2019)</t>
  </si>
  <si>
    <t>IEAGHG 2017</t>
  </si>
  <si>
    <t>15% of installed equipment costs (between estimates from IEAGHG and DOE/NETL)</t>
  </si>
  <si>
    <t>Deutz et al. (2021)</t>
  </si>
  <si>
    <t xml:space="preserve">IEA Key World Energy Statistics 2021 </t>
  </si>
  <si>
    <t>plant_capacity_factor</t>
  </si>
  <si>
    <t>Source LS</t>
  </si>
  <si>
    <t>Source SS</t>
  </si>
  <si>
    <t>Source CaO</t>
  </si>
  <si>
    <t>McQueen et al (2020)</t>
  </si>
  <si>
    <t>Keith et al. (2018)</t>
  </si>
  <si>
    <t>Climeworks (2023)</t>
  </si>
  <si>
    <t>McQueen et al (2021)</t>
  </si>
  <si>
    <t>Expert interview</t>
  </si>
  <si>
    <t>Heirloom (2022)</t>
  </si>
  <si>
    <t>Cost items included in the total overnight cost (TOC).</t>
  </si>
  <si>
    <t>item included in the total plant cost (TPC)</t>
  </si>
  <si>
    <t>30% if direct labour</t>
  </si>
  <si>
    <t>Cost items included in the annual fixed operating and maintenance costs.</t>
  </si>
  <si>
    <t>Process specific parameters.</t>
  </si>
  <si>
    <t>Cost items included in the total plant cost (TPC)</t>
  </si>
  <si>
    <t>To calculate capital recovery factor which is used to calculate Annualised total overnight cost (TOC).</t>
  </si>
  <si>
    <t>Cost items included in the variable operating costs</t>
  </si>
  <si>
    <t>Cost items included in the annual fixed operating and maintenance costs. To calculate direct labor cost</t>
  </si>
  <si>
    <t>To calculate Annualised total overnight cost (TOC).</t>
  </si>
  <si>
    <t>Cost items included in the total engineering, procurement and construction (EPC) costs.</t>
  </si>
  <si>
    <t>To calculate plant capacity (FOAK scale). To calculate Annualised overnight cost (TOC)</t>
  </si>
  <si>
    <t>BNEF LCOE - All Technologies - Unites States - LCOE Forecast 2022</t>
  </si>
  <si>
    <t>Analysis &amp; Projections Projection Data - U.S. Energy Information Administration (EIA)</t>
  </si>
  <si>
    <t>Included in LR Component-based LCOR and LR_Variable OPX</t>
  </si>
  <si>
    <t>30% von TPC. Ist das klar, wenn 0.3 als Value steht?</t>
  </si>
  <si>
    <t>Universal_Input</t>
  </si>
  <si>
    <t>Monte_Carlo</t>
  </si>
  <si>
    <t>Monte_Carlo_FOAK</t>
  </si>
  <si>
    <t>EPC_LS</t>
  </si>
  <si>
    <t>EPC_SS</t>
  </si>
  <si>
    <t>NG_Prices</t>
  </si>
  <si>
    <t xml:space="preserve">To be converted in $/GJ with conversion factor in Universal Inputs "conversion_electricity" OR just </t>
  </si>
  <si>
    <t>To be converted in $/GJ with conversion factor in Universal Inputs "conversion_naturalgas"</t>
  </si>
  <si>
    <t xml:space="preserve">Tech specific input </t>
  </si>
  <si>
    <t>For the calculation of intermediate parameters for the calculation of LCOR</t>
  </si>
  <si>
    <t>LR Monte Carlo</t>
  </si>
  <si>
    <t>Monte Carlo FOAK inputs</t>
  </si>
  <si>
    <t>You can implement FOAK cost without uncertainties and we can implement once model works?</t>
  </si>
  <si>
    <t>Overall input for all techs</t>
  </si>
  <si>
    <t>Equipment cost Liquid solvent</t>
  </si>
  <si>
    <t>Equipment cost solid sorbent</t>
  </si>
  <si>
    <t>Equipment cost CaO ambient w</t>
  </si>
  <si>
    <t>Universal Input</t>
  </si>
  <si>
    <t>Technology Inputs</t>
  </si>
  <si>
    <t>To calculate FOAK scale incl CO2 intensity and plant capacity factor</t>
  </si>
  <si>
    <t>To calculate TPC</t>
  </si>
  <si>
    <t>To calculate LCOC</t>
  </si>
  <si>
    <t>To calculate capital recovery factor and LCOC</t>
  </si>
  <si>
    <t>To calculate total Overnight Cost = Total Capital Requirement (TCR)</t>
  </si>
  <si>
    <t>To calculate variable OPEX (electricity cost)</t>
  </si>
  <si>
    <t>To calculate variable OPEX (transport cost)</t>
  </si>
  <si>
    <t>To calculate variable OPEX (storage cost)</t>
  </si>
  <si>
    <t>To calculate variable OPEX</t>
  </si>
  <si>
    <t xml:space="preserve">To calculate variable OPEX </t>
  </si>
  <si>
    <t>To calculate variable Fixed O&amp;M</t>
  </si>
  <si>
    <t>Learning rate applied to variable OPEX (see initial excel file for reference "LR_VariableOPX" or LR Component-based -LCOR"</t>
  </si>
  <si>
    <t>Learning rate applied to variable OPEX (see initial excel file for reference "LR Component-based -LCOR"</t>
  </si>
  <si>
    <t>To calculate variable OPEX (heat cost)</t>
  </si>
  <si>
    <t>Applied to compare applying single-component LR to multi-component LR. Reference "LR_Overall-LCOR" vs. "Lr Component-based-LCOR"</t>
  </si>
  <si>
    <t>Used as input for multi-component LR. Reference: "LR Component-based-LCOR"</t>
  </si>
  <si>
    <t>Sheet Name</t>
  </si>
  <si>
    <t>Parameter</t>
  </si>
  <si>
    <t>Use case</t>
  </si>
  <si>
    <t>initial_scale</t>
  </si>
  <si>
    <t>Notes</t>
  </si>
  <si>
    <t>Exponent</t>
  </si>
  <si>
    <t>energy_price_year</t>
  </si>
  <si>
    <t>Learning_rate</t>
  </si>
  <si>
    <t>Fuel</t>
  </si>
  <si>
    <t>NG</t>
  </si>
  <si>
    <t>Unit</t>
  </si>
  <si>
    <t>electricity_scenario</t>
  </si>
  <si>
    <t>1000 cubic feet of natural gas in GJ</t>
  </si>
  <si>
    <t>heat_requirement_gas</t>
  </si>
  <si>
    <t>heat_requirement_heatpump</t>
  </si>
  <si>
    <t>cop_heatpump</t>
  </si>
  <si>
    <t>co2_purity</t>
  </si>
  <si>
    <t>ratio_co2_compressed_to_captured</t>
  </si>
  <si>
    <t>employees</t>
  </si>
  <si>
    <t>??</t>
  </si>
  <si>
    <t>maintenance_factor</t>
  </si>
  <si>
    <t>indirect_labour_factor</t>
  </si>
  <si>
    <t>insurance_factor</t>
  </si>
  <si>
    <t>taxes_fees_factor</t>
  </si>
  <si>
    <t>spare_parts_cost</t>
  </si>
  <si>
    <t>fraction of EPC</t>
  </si>
  <si>
    <t>fraction of TPC</t>
  </si>
  <si>
    <t>fraction of years of labour</t>
  </si>
  <si>
    <t>fraction of years of fuel use</t>
  </si>
  <si>
    <t>fraction of years of chemical</t>
  </si>
  <si>
    <t>technology</t>
  </si>
  <si>
    <t>universal</t>
  </si>
  <si>
    <t>epc_cost</t>
  </si>
  <si>
    <t>25% of the full capacity feedstock and fuel cost for one month, to cover any inefficient operation that occurs during the start-up period. 1/12*0.25 = 0.02</t>
  </si>
  <si>
    <t>learning_rate_lcor</t>
  </si>
  <si>
    <t>learning_rate_installed_cost</t>
  </si>
  <si>
    <t>learning_rate_epc</t>
  </si>
  <si>
    <t>min_electricity_requirement</t>
  </si>
  <si>
    <t>min_heat_requirement_gas</t>
  </si>
  <si>
    <t>min_heat_requirement_heatpump</t>
  </si>
  <si>
    <t>Scenario_name</t>
  </si>
  <si>
    <t>Desired_change</t>
  </si>
  <si>
    <t>Base</t>
  </si>
  <si>
    <t>new value</t>
  </si>
  <si>
    <t>Natural Gas</t>
  </si>
  <si>
    <t>Discount +20%</t>
  </si>
  <si>
    <t>pct_change</t>
  </si>
  <si>
    <t>PV</t>
  </si>
  <si>
    <t>installation_LS</t>
  </si>
  <si>
    <t>installation_SS</t>
  </si>
  <si>
    <t>installation_CaO</t>
  </si>
  <si>
    <t>Link</t>
  </si>
  <si>
    <t>unit</t>
  </si>
  <si>
    <t>https://www.bnef.com/flagships/lcoe</t>
  </si>
  <si>
    <t>[t-CO2,eq GJ-1]</t>
  </si>
  <si>
    <t>Nuclear</t>
  </si>
  <si>
    <t>Nuclear Energy Agency (NEA) - Projected Costs of Generating Electricity - 2020 Edition (oecd-nea.org)</t>
  </si>
  <si>
    <t>Geothermal</t>
  </si>
  <si>
    <t>Renewable Power Generation Costs in 2021 (irena.org)</t>
  </si>
  <si>
    <t>Young et al (2023)</t>
  </si>
  <si>
    <t>Median, United States</t>
  </si>
  <si>
    <t>$/ GJ</t>
  </si>
  <si>
    <t>heat_source</t>
  </si>
  <si>
    <t>pct1</t>
  </si>
  <si>
    <t>mean1</t>
  </si>
  <si>
    <t>std1</t>
  </si>
  <si>
    <t>pct2</t>
  </si>
  <si>
    <t>mean2</t>
  </si>
  <si>
    <t>std2</t>
  </si>
  <si>
    <t>pct3</t>
  </si>
  <si>
    <t>mean3</t>
  </si>
  <si>
    <t>std3</t>
  </si>
  <si>
    <t>TripleNormal</t>
  </si>
  <si>
    <t>LCOE $/MWh (avg)</t>
  </si>
  <si>
    <t>carbon_intensity</t>
  </si>
  <si>
    <t>https://www.heirloomcarbon.com/news/its-getting-hot-in-here-a-tale-of-temperature-and-energy-2</t>
  </si>
  <si>
    <t>Note: raw materials include other equipment cost</t>
  </si>
  <si>
    <t>No longer used!!!!!</t>
  </si>
  <si>
    <t>https://www.sciencedirect.com/science/article/pii/S1876610213007807</t>
  </si>
  <si>
    <t>Cost of Capital (nyu.edu)</t>
  </si>
  <si>
    <t>calciner_LS</t>
  </si>
  <si>
    <t>slaker_LS</t>
  </si>
  <si>
    <t>otherequip_CaO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</si>
</sst>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 * #,##0.00_ ;_ * \-#,##0.00_ ;_ * &quot;-&quot;??_ ;_ @_ "/>
    <numFmt numFmtId="164" formatCode="&quot;$&quot;#,##0_);\(&quot;$&quot;#,##0\)"/>
    <numFmt numFmtId="165" formatCode="0.0"/>
    <numFmt numFmtId="166" formatCode="#,##0.0_);\(#,##0.0\)"/>
    <numFmt numFmtId="167" formatCode="#,##0.000_);\(#,##0.000\)"/>
    <numFmt numFmtId="168" formatCode="_ * #,##0_ ;_ * \-#,##0_ ;_ * &quot;-&quot;??_ ;_ @_ "/>
    <numFmt numFmtId="169" formatCode="0.000"/>
    <numFmt numFmtId="170" formatCode="_ * #,##0.000_ ;_ * \-#,##0.000_ ;_ * &quot;-&quot;??_ ;_ @_ "/>
    <numFmt numFmtId="171" formatCode="0.0000000"/>
    <numFmt numFmtId="172" formatCode="0.000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u/>
      <sz val="9.35"/>
      <color theme="10"/>
      <name val="Calibri"/>
      <family val="2"/>
    </font>
    <font>
      <sz val="10"/>
      <color rgb="FFFF0000"/>
      <name val="Arial"/>
      <family val="2"/>
    </font>
    <font>
      <b/>
      <sz val="9"/>
      <color indexed="8"/>
      <name val="Calibri"/>
      <family val="2"/>
    </font>
    <font>
      <b/>
      <sz val="9"/>
      <color indexed="8"/>
      <name val="Arial"/>
      <family val="2"/>
    </font>
    <font>
      <sz val="9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9"/>
      <color theme="10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9"/>
      <name val="Arial"/>
      <family val="2"/>
    </font>
    <font>
      <b/>
      <sz val="11"/>
      <name val="Calibri"/>
      <family val="2"/>
      <scheme val="minor"/>
    </font>
    <font>
      <sz val="11"/>
      <color indexed="12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1"/>
      <color indexed="22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1"/>
      <color rgb="FF7030A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9"/>
      <color theme="9"/>
      <name val="Arial"/>
      <family val="2"/>
    </font>
    <font>
      <b/>
      <sz val="9"/>
      <color rgb="FF000000"/>
      <name val="Arial"/>
      <family val="2"/>
    </font>
    <font>
      <sz val="10"/>
      <color theme="1"/>
      <name val="Times New Roman"/>
      <family val="1"/>
    </font>
    <font>
      <sz val="9"/>
      <color rgb="FF000000"/>
      <name val="Arial"/>
      <family val="2"/>
    </font>
    <font>
      <sz val="9"/>
      <name val="Arial"/>
      <family val="2"/>
    </font>
    <font>
      <sz val="11"/>
      <color theme="4"/>
      <name val="Calibri"/>
      <family val="2"/>
      <scheme val="minor"/>
    </font>
    <font>
      <u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rgb="FF0096D7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dashed">
        <color rgb="FFBFBFBF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1" applyNumberFormat="0" applyProtection="0">
      <alignment wrapText="1"/>
    </xf>
    <xf numFmtId="0" fontId="9" fillId="0" borderId="2" applyNumberFormat="0" applyProtection="0">
      <alignment wrapText="1"/>
    </xf>
    <xf numFmtId="0" fontId="11" fillId="0" borderId="3" applyNumberFormat="0" applyFont="0" applyProtection="0">
      <alignment wrapText="1"/>
    </xf>
    <xf numFmtId="0" fontId="12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1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2" applyFont="1"/>
    <xf numFmtId="0" fontId="4" fillId="2" borderId="0" xfId="2" applyFont="1" applyFill="1"/>
    <xf numFmtId="0" fontId="5" fillId="0" borderId="0" xfId="2" applyFont="1"/>
    <xf numFmtId="0" fontId="2" fillId="0" borderId="0" xfId="0" applyFont="1"/>
    <xf numFmtId="0" fontId="10" fillId="0" borderId="1" xfId="5" applyFont="1">
      <alignment wrapText="1"/>
    </xf>
    <xf numFmtId="4" fontId="10" fillId="2" borderId="2" xfId="6" applyNumberFormat="1" applyFont="1" applyFill="1" applyAlignment="1">
      <alignment horizontal="right" wrapText="1"/>
    </xf>
    <xf numFmtId="0" fontId="8" fillId="3" borderId="0" xfId="3" applyFont="1" applyFill="1" applyAlignment="1">
      <alignment horizontal="left"/>
    </xf>
    <xf numFmtId="0" fontId="15" fillId="0" borderId="0" xfId="0" applyFont="1"/>
    <xf numFmtId="0" fontId="0" fillId="0" borderId="0" xfId="0" quotePrefix="1"/>
    <xf numFmtId="0" fontId="17" fillId="0" borderId="0" xfId="0" applyFont="1"/>
    <xf numFmtId="0" fontId="14" fillId="0" borderId="0" xfId="8" applyFont="1"/>
    <xf numFmtId="0" fontId="2" fillId="3" borderId="0" xfId="0" applyFont="1" applyFill="1"/>
    <xf numFmtId="0" fontId="12" fillId="0" borderId="0" xfId="8" applyFill="1" applyBorder="1"/>
    <xf numFmtId="0" fontId="12" fillId="0" borderId="0" xfId="8" applyFill="1"/>
    <xf numFmtId="0" fontId="12" fillId="0" borderId="0" xfId="8"/>
    <xf numFmtId="2" fontId="0" fillId="0" borderId="0" xfId="0" applyNumberFormat="1"/>
    <xf numFmtId="0" fontId="1" fillId="3" borderId="0" xfId="0" applyFont="1" applyFill="1"/>
    <xf numFmtId="0" fontId="18" fillId="3" borderId="0" xfId="3" applyFont="1" applyFill="1" applyAlignment="1">
      <alignment horizontal="right"/>
    </xf>
    <xf numFmtId="0" fontId="18" fillId="3" borderId="0" xfId="3" applyFont="1" applyFill="1"/>
    <xf numFmtId="0" fontId="15" fillId="3" borderId="0" xfId="3" applyFont="1" applyFill="1" applyAlignment="1">
      <alignment horizontal="center"/>
    </xf>
    <xf numFmtId="0" fontId="19" fillId="3" borderId="0" xfId="3" applyFont="1" applyFill="1" applyAlignment="1">
      <alignment horizontal="center"/>
    </xf>
    <xf numFmtId="0" fontId="20" fillId="3" borderId="0" xfId="3" applyFont="1" applyFill="1" applyAlignment="1">
      <alignment horizontal="center"/>
    </xf>
    <xf numFmtId="0" fontId="21" fillId="3" borderId="0" xfId="3" applyFont="1" applyFill="1"/>
    <xf numFmtId="0" fontId="15" fillId="3" borderId="0" xfId="3" applyFont="1" applyFill="1"/>
    <xf numFmtId="0" fontId="22" fillId="4" borderId="0" xfId="3" applyFont="1" applyFill="1" applyAlignment="1">
      <alignment horizontal="left"/>
    </xf>
    <xf numFmtId="0" fontId="22" fillId="4" borderId="0" xfId="3" applyFont="1" applyFill="1"/>
    <xf numFmtId="0" fontId="23" fillId="4" borderId="0" xfId="3" applyFont="1" applyFill="1"/>
    <xf numFmtId="0" fontId="22" fillId="4" borderId="0" xfId="3" applyFont="1" applyFill="1" applyAlignment="1">
      <alignment horizontal="center"/>
    </xf>
    <xf numFmtId="37" fontId="19" fillId="3" borderId="0" xfId="3" applyNumberFormat="1" applyFont="1" applyFill="1" applyAlignment="1">
      <alignment horizontal="center"/>
    </xf>
    <xf numFmtId="0" fontId="15" fillId="3" borderId="0" xfId="3" applyFont="1" applyFill="1" applyAlignment="1">
      <alignment horizontal="right"/>
    </xf>
    <xf numFmtId="0" fontId="18" fillId="3" borderId="0" xfId="3" applyFont="1" applyFill="1" applyAlignment="1">
      <alignment horizontal="center"/>
    </xf>
    <xf numFmtId="37" fontId="20" fillId="3" borderId="0" xfId="3" applyNumberFormat="1" applyFont="1" applyFill="1" applyAlignment="1">
      <alignment horizontal="center"/>
    </xf>
    <xf numFmtId="37" fontId="18" fillId="3" borderId="0" xfId="3" applyNumberFormat="1" applyFont="1" applyFill="1" applyAlignment="1">
      <alignment horizontal="center"/>
    </xf>
    <xf numFmtId="0" fontId="18" fillId="3" borderId="0" xfId="3" applyFont="1" applyFill="1" applyAlignment="1">
      <alignment horizontal="left"/>
    </xf>
    <xf numFmtId="0" fontId="15" fillId="3" borderId="0" xfId="3" applyFont="1" applyFill="1" applyAlignment="1">
      <alignment horizontal="left"/>
    </xf>
    <xf numFmtId="0" fontId="2" fillId="3" borderId="0" xfId="3" applyFont="1" applyFill="1" applyAlignment="1">
      <alignment horizontal="left"/>
    </xf>
    <xf numFmtId="0" fontId="18" fillId="3" borderId="0" xfId="3" quotePrefix="1" applyFont="1" applyFill="1"/>
    <xf numFmtId="164" fontId="27" fillId="3" borderId="0" xfId="3" applyNumberFormat="1" applyFont="1" applyFill="1" applyAlignment="1">
      <alignment horizontal="center"/>
    </xf>
    <xf numFmtId="164" fontId="19" fillId="3" borderId="0" xfId="3" applyNumberFormat="1" applyFont="1" applyFill="1" applyAlignment="1">
      <alignment horizontal="center"/>
    </xf>
    <xf numFmtId="166" fontId="19" fillId="3" borderId="0" xfId="3" applyNumberFormat="1" applyFont="1" applyFill="1" applyAlignment="1">
      <alignment horizontal="center"/>
    </xf>
    <xf numFmtId="37" fontId="15" fillId="3" borderId="0" xfId="3" applyNumberFormat="1" applyFont="1" applyFill="1" applyAlignment="1">
      <alignment horizontal="center"/>
    </xf>
    <xf numFmtId="39" fontId="19" fillId="3" borderId="0" xfId="3" applyNumberFormat="1" applyFont="1" applyFill="1" applyAlignment="1">
      <alignment horizontal="center"/>
    </xf>
    <xf numFmtId="0" fontId="28" fillId="3" borderId="0" xfId="3" applyFont="1" applyFill="1"/>
    <xf numFmtId="167" fontId="19" fillId="3" borderId="0" xfId="3" applyNumberFormat="1" applyFont="1" applyFill="1" applyAlignment="1">
      <alignment horizontal="center"/>
    </xf>
    <xf numFmtId="165" fontId="0" fillId="0" borderId="0" xfId="0" applyNumberFormat="1"/>
    <xf numFmtId="0" fontId="0" fillId="0" borderId="0" xfId="0" applyAlignment="1">
      <alignment horizontal="left"/>
    </xf>
    <xf numFmtId="0" fontId="15" fillId="0" borderId="0" xfId="0" applyFont="1" applyAlignment="1">
      <alignment horizontal="left"/>
    </xf>
    <xf numFmtId="0" fontId="30" fillId="3" borderId="0" xfId="3" applyFont="1" applyFill="1"/>
    <xf numFmtId="0" fontId="28" fillId="3" borderId="0" xfId="3" applyFont="1" applyFill="1" applyAlignment="1">
      <alignment horizontal="center"/>
    </xf>
    <xf numFmtId="0" fontId="28" fillId="3" borderId="0" xfId="3" applyFont="1" applyFill="1" applyAlignment="1">
      <alignment horizontal="left"/>
    </xf>
    <xf numFmtId="0" fontId="31" fillId="3" borderId="0" xfId="0" applyFont="1" applyFill="1"/>
    <xf numFmtId="0" fontId="32" fillId="3" borderId="0" xfId="3" applyFont="1" applyFill="1" applyAlignment="1">
      <alignment horizontal="left"/>
    </xf>
    <xf numFmtId="0" fontId="12" fillId="3" borderId="0" xfId="4" applyFont="1" applyFill="1" applyBorder="1" applyAlignment="1" applyProtection="1">
      <alignment horizontal="left"/>
    </xf>
    <xf numFmtId="0" fontId="13" fillId="3" borderId="0" xfId="3" applyFont="1" applyFill="1" applyAlignment="1">
      <alignment horizontal="left"/>
    </xf>
    <xf numFmtId="0" fontId="29" fillId="3" borderId="0" xfId="3" applyFont="1" applyFill="1" applyAlignment="1">
      <alignment horizontal="left"/>
    </xf>
    <xf numFmtId="0" fontId="24" fillId="3" borderId="0" xfId="3" applyFont="1" applyFill="1" applyAlignment="1">
      <alignment horizontal="left"/>
    </xf>
    <xf numFmtId="0" fontId="25" fillId="3" borderId="0" xfId="3" applyFont="1" applyFill="1" applyAlignment="1">
      <alignment horizontal="left"/>
    </xf>
    <xf numFmtId="0" fontId="26" fillId="3" borderId="0" xfId="3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0" fillId="0" borderId="0" xfId="0" applyAlignment="1">
      <alignment horizontal="right"/>
    </xf>
    <xf numFmtId="0" fontId="33" fillId="0" borderId="0" xfId="0" applyFont="1"/>
    <xf numFmtId="169" fontId="34" fillId="0" borderId="0" xfId="8" applyNumberFormat="1" applyFont="1" applyFill="1" applyBorder="1"/>
    <xf numFmtId="0" fontId="35" fillId="0" borderId="0" xfId="0" applyFont="1"/>
    <xf numFmtId="170" fontId="0" fillId="0" borderId="0" xfId="1" applyNumberFormat="1" applyFont="1" applyFill="1" applyBorder="1" applyAlignment="1">
      <alignment horizontal="right"/>
    </xf>
    <xf numFmtId="170" fontId="0" fillId="0" borderId="0" xfId="0" applyNumberFormat="1" applyAlignment="1">
      <alignment horizontal="right"/>
    </xf>
    <xf numFmtId="170" fontId="0" fillId="0" borderId="0" xfId="0" applyNumberFormat="1"/>
    <xf numFmtId="168" fontId="0" fillId="0" borderId="0" xfId="0" applyNumberFormat="1"/>
    <xf numFmtId="0" fontId="27" fillId="0" borderId="0" xfId="0" applyFont="1"/>
    <xf numFmtId="0" fontId="24" fillId="0" borderId="0" xfId="0" applyFont="1"/>
    <xf numFmtId="0" fontId="37" fillId="0" borderId="0" xfId="0" applyFont="1" applyAlignment="1">
      <alignment vertical="center"/>
    </xf>
    <xf numFmtId="0" fontId="38" fillId="0" borderId="0" xfId="0" applyFont="1" applyAlignment="1">
      <alignment vertical="top"/>
    </xf>
    <xf numFmtId="0" fontId="39" fillId="0" borderId="0" xfId="0" applyFont="1" applyAlignment="1">
      <alignment vertical="center"/>
    </xf>
    <xf numFmtId="9" fontId="0" fillId="0" borderId="0" xfId="9" applyFont="1"/>
    <xf numFmtId="0" fontId="12" fillId="0" borderId="0" xfId="8" applyBorder="1"/>
    <xf numFmtId="0" fontId="3" fillId="5" borderId="0" xfId="0" applyFont="1" applyFill="1"/>
    <xf numFmtId="0" fontId="0" fillId="5" borderId="0" xfId="0" applyFill="1"/>
    <xf numFmtId="0" fontId="15" fillId="5" borderId="0" xfId="0" applyFont="1" applyFill="1"/>
    <xf numFmtId="0" fontId="40" fillId="0" borderId="0" xfId="0" applyFont="1" applyAlignment="1">
      <alignment horizontal="right" vertical="center" wrapText="1" readingOrder="1"/>
    </xf>
    <xf numFmtId="0" fontId="41" fillId="0" borderId="0" xfId="0" applyFont="1"/>
    <xf numFmtId="0" fontId="12" fillId="0" borderId="0" xfId="8" applyAlignment="1">
      <alignment horizontal="fill"/>
    </xf>
    <xf numFmtId="0" fontId="4" fillId="5" borderId="0" xfId="0" applyFont="1" applyFill="1"/>
    <xf numFmtId="0" fontId="4" fillId="5" borderId="0" xfId="2" applyFont="1" applyFill="1"/>
    <xf numFmtId="0" fontId="12" fillId="5" borderId="0" xfId="8" applyFill="1"/>
    <xf numFmtId="0" fontId="0" fillId="0" borderId="0" xfId="0" applyAlignment="1">
      <alignment horizontal="fill"/>
    </xf>
    <xf numFmtId="0" fontId="2" fillId="5" borderId="0" xfId="0" applyFont="1" applyFill="1"/>
    <xf numFmtId="0" fontId="40" fillId="5" borderId="0" xfId="0" applyFont="1" applyFill="1"/>
    <xf numFmtId="169" fontId="42" fillId="5" borderId="0" xfId="8" applyNumberFormat="1" applyFont="1" applyFill="1" applyBorder="1"/>
    <xf numFmtId="0" fontId="40" fillId="0" borderId="0" xfId="0" applyFont="1"/>
    <xf numFmtId="0" fontId="18" fillId="0" borderId="0" xfId="0" applyFont="1"/>
    <xf numFmtId="170" fontId="15" fillId="0" borderId="0" xfId="0" applyNumberFormat="1" applyFont="1"/>
    <xf numFmtId="1" fontId="0" fillId="0" borderId="0" xfId="0" applyNumberFormat="1"/>
    <xf numFmtId="1" fontId="15" fillId="0" borderId="0" xfId="0" applyNumberFormat="1" applyFont="1"/>
    <xf numFmtId="1" fontId="15" fillId="0" borderId="0" xfId="1" applyNumberFormat="1" applyFont="1" applyFill="1" applyBorder="1" applyAlignment="1">
      <alignment horizontal="right"/>
    </xf>
    <xf numFmtId="1" fontId="15" fillId="0" borderId="0" xfId="0" applyNumberFormat="1" applyFont="1" applyAlignment="1">
      <alignment horizontal="right"/>
    </xf>
    <xf numFmtId="168" fontId="3" fillId="5" borderId="0" xfId="1" applyNumberFormat="1" applyFont="1" applyFill="1"/>
    <xf numFmtId="168" fontId="0" fillId="6" borderId="0" xfId="1" applyNumberFormat="1" applyFont="1" applyFill="1"/>
    <xf numFmtId="168" fontId="0" fillId="5" borderId="0" xfId="1" applyNumberFormat="1" applyFont="1" applyFill="1"/>
    <xf numFmtId="0" fontId="12" fillId="5" borderId="0" xfId="8" applyFill="1" applyBorder="1"/>
    <xf numFmtId="0" fontId="4" fillId="7" borderId="0" xfId="2" applyFont="1" applyFill="1"/>
    <xf numFmtId="4" fontId="10" fillId="7" borderId="2" xfId="6" applyNumberFormat="1" applyFont="1" applyFill="1" applyAlignment="1">
      <alignment horizontal="right" wrapText="1"/>
    </xf>
    <xf numFmtId="171" fontId="0" fillId="0" borderId="0" xfId="0" applyNumberFormat="1"/>
    <xf numFmtId="0" fontId="2" fillId="8" borderId="0" xfId="0" applyFont="1" applyFill="1"/>
    <xf numFmtId="0" fontId="0" fillId="9" borderId="0" xfId="0" applyFill="1"/>
    <xf numFmtId="172" fontId="15" fillId="0" borderId="0" xfId="0" applyNumberFormat="1" applyFont="1"/>
    <xf numFmtId="0" fontId="15" fillId="2" borderId="0" xfId="0" applyFont="1" applyFill="1"/>
    <xf numFmtId="171" fontId="15" fillId="0" borderId="0" xfId="0" applyNumberFormat="1" applyFont="1"/>
    <xf numFmtId="0" fontId="0" fillId="2" borderId="0" xfId="0" applyFill="1"/>
    <xf numFmtId="0" fontId="36" fillId="0" borderId="0" xfId="0" applyFont="1" applyAlignment="1">
      <alignment horizontal="right" vertical="center" wrapText="1" readingOrder="1"/>
    </xf>
  </cellXfs>
  <cellStyles count="10">
    <cellStyle name="Body: normal cell" xfId="7" xr:uid="{5AA6D3FA-8867-4029-9FB6-5226418A058B}"/>
    <cellStyle name="Comma" xfId="1" builtinId="3"/>
    <cellStyle name="Header: bottom row" xfId="5" xr:uid="{8012F086-4DD2-4567-8DF3-BBAC4478AEC7}"/>
    <cellStyle name="Hyperlink" xfId="8" builtinId="8"/>
    <cellStyle name="Hyperlink 4" xfId="4" xr:uid="{270D5401-4FE9-4B4B-8402-B7D602664F25}"/>
    <cellStyle name="Normal" xfId="0" builtinId="0"/>
    <cellStyle name="Normal 2" xfId="2" xr:uid="{430DD9E8-01CD-45FD-A8BC-84BC43484553}"/>
    <cellStyle name="Normal 4 2" xfId="3" xr:uid="{F247701D-C2BF-4BB9-99F5-075D1EC57388}"/>
    <cellStyle name="Parent row" xfId="6" xr:uid="{D60212E3-58E4-471B-8362-6DCA5CC0157A}"/>
    <cellStyle name="Percent" xfId="9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ieaghg.org/exco_docs/2017-02.pdf" TargetMode="External"/><Relationship Id="rId13" Type="http://schemas.openxmlformats.org/officeDocument/2006/relationships/hyperlink" Target="https://ieaghg.org/exco_docs/2017-02.pdf" TargetMode="External"/><Relationship Id="rId18" Type="http://schemas.openxmlformats.org/officeDocument/2006/relationships/hyperlink" Target="https://ieaghg.org/exco_docs/2017-02.pdf" TargetMode="External"/><Relationship Id="rId3" Type="http://schemas.openxmlformats.org/officeDocument/2006/relationships/hyperlink" Target="https://chemrxiv.org/engage/api-gateway/chemrxiv/assets/orp/resource/item/637e3ebeebc1c76513d02d12/original/the-cost-of-direct-air-capture-and-storage-the-impact-of-technological-learning-regional-diversity-and-policy.pdf" TargetMode="External"/><Relationship Id="rId21" Type="http://schemas.openxmlformats.org/officeDocument/2006/relationships/hyperlink" Target="https://pages.stern.nyu.edu/~adamodar/New_Home_Page/datafile/wacc.html" TargetMode="External"/><Relationship Id="rId7" Type="http://schemas.openxmlformats.org/officeDocument/2006/relationships/hyperlink" Target="https://ieaghg.org/exco_docs/2017-02.pdf" TargetMode="External"/><Relationship Id="rId12" Type="http://schemas.openxmlformats.org/officeDocument/2006/relationships/hyperlink" Target="https://ieaghg.org/exco_docs/2017-02.pdf" TargetMode="External"/><Relationship Id="rId17" Type="http://schemas.openxmlformats.org/officeDocument/2006/relationships/hyperlink" Target="https://ieaghg.org/exco_docs/2017-02.pdf" TargetMode="External"/><Relationship Id="rId2" Type="http://schemas.openxmlformats.org/officeDocument/2006/relationships/hyperlink" Target="https://chemrxiv.org/engage/api-gateway/chemrxiv/assets/orp/resource/item/637e3ebeebc1c76513d02d12/original/the-cost-of-direct-air-capture-and-storage-the-impact-of-technological-learning-regional-diversity-and-policy.pdf" TargetMode="External"/><Relationship Id="rId16" Type="http://schemas.openxmlformats.org/officeDocument/2006/relationships/hyperlink" Target="https://ieaghg.org/exco_docs/2017-02.pdf" TargetMode="External"/><Relationship Id="rId20" Type="http://schemas.openxmlformats.org/officeDocument/2006/relationships/hyperlink" Target="https://ieaghg.org/exco_docs/2017-02.pdf" TargetMode="External"/><Relationship Id="rId1" Type="http://schemas.openxmlformats.org/officeDocument/2006/relationships/hyperlink" Target="https://www.cmu.edu/epp/iecm/rubin/PDF%20files/2013/A%20proposed%20methodology%20for%20CO2capture%20and%20storage%20cost%20estimate_%20IJGGC%202013.pdf" TargetMode="External"/><Relationship Id="rId6" Type="http://schemas.openxmlformats.org/officeDocument/2006/relationships/hyperlink" Target="https://chemrxiv.org/engage/api-gateway/chemrxiv/assets/orp/resource/item/637e3ebeebc1c76513d02d12/original/the-cost-of-direct-air-capture-and-storage-the-impact-of-technological-learning-regional-diversity-and-policy.pdf" TargetMode="External"/><Relationship Id="rId11" Type="http://schemas.openxmlformats.org/officeDocument/2006/relationships/hyperlink" Target="https://ieaghg.org/exco_docs/2017-02.pdf" TargetMode="External"/><Relationship Id="rId5" Type="http://schemas.openxmlformats.org/officeDocument/2006/relationships/hyperlink" Target="https://nap.nationalacademies.org/catalog/25259/negative-emissions-technologies-and-reliable-sequestration-a-research-agenda" TargetMode="External"/><Relationship Id="rId15" Type="http://schemas.openxmlformats.org/officeDocument/2006/relationships/hyperlink" Target="https://ieaghg.org/exco_docs/2017-02.pdf" TargetMode="External"/><Relationship Id="rId10" Type="http://schemas.openxmlformats.org/officeDocument/2006/relationships/hyperlink" Target="https://www.nature.com/articles/s41560-020-00771-9" TargetMode="External"/><Relationship Id="rId19" Type="http://schemas.openxmlformats.org/officeDocument/2006/relationships/hyperlink" Target="https://ieaghg.org/exco_docs/2017-02.pdf" TargetMode="External"/><Relationship Id="rId4" Type="http://schemas.openxmlformats.org/officeDocument/2006/relationships/hyperlink" Target="https://pubs.acs.org/doi/full/10.1021/acs.est.7b01723" TargetMode="External"/><Relationship Id="rId9" Type="http://schemas.openxmlformats.org/officeDocument/2006/relationships/hyperlink" Target="https://chemrxiv.org/engage/api-gateway/chemrxiv/assets/orp/resource/item/637e3ebeebc1c76513d02d12/original/the-cost-of-direct-air-capture-and-storage-the-impact-of-technological-learning-regional-diversity-and-policy.pdf" TargetMode="External"/><Relationship Id="rId14" Type="http://schemas.openxmlformats.org/officeDocument/2006/relationships/hyperlink" Target="https://ieaghg.org/exco_docs/2017-02.pdf" TargetMode="External"/><Relationship Id="rId22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chemrxiv.org/engage/api-gateway/chemrxiv/assets/orp/resource/item/637e3ebeebc1c76513d02d12/original/the-cost-of-direct-air-capture-and-storage-the-impact-of-technological-learning-regional-diversity-and-policy.pdf" TargetMode="External"/><Relationship Id="rId13" Type="http://schemas.openxmlformats.org/officeDocument/2006/relationships/hyperlink" Target="https://iopscience.iop.org/article/10.1088/2516-1083/abf1ce/meta" TargetMode="External"/><Relationship Id="rId18" Type="http://schemas.openxmlformats.org/officeDocument/2006/relationships/hyperlink" Target="https://chemrxiv.org/engage/api-gateway/chemrxiv/assets/orp/resource/item/637e3ebeebc1c76513d02d12/original/the-cost-of-direct-air-capture-and-storage-the-impact-of-technological-learning-regional-diversity-and-policy.pdf" TargetMode="External"/><Relationship Id="rId26" Type="http://schemas.openxmlformats.org/officeDocument/2006/relationships/printerSettings" Target="../printerSettings/printerSettings3.bin"/><Relationship Id="rId3" Type="http://schemas.openxmlformats.org/officeDocument/2006/relationships/hyperlink" Target="https://www.nature.com/articles/s41467-020-16510-3" TargetMode="External"/><Relationship Id="rId21" Type="http://schemas.openxmlformats.org/officeDocument/2006/relationships/hyperlink" Target="../../../../../../../../../ksievert/Downloads/2021-TR05%20Towards%20improved%20guidelines%20for%20cost%20evaluation%20of%20CCS%20(2).pdf" TargetMode="External"/><Relationship Id="rId7" Type="http://schemas.openxmlformats.org/officeDocument/2006/relationships/hyperlink" Target="https://www.sciencedirect.com/science/article/pii/S2542435118302253" TargetMode="External"/><Relationship Id="rId12" Type="http://schemas.openxmlformats.org/officeDocument/2006/relationships/hyperlink" Target="https://uploads-ssl.webflow.com/6041330ff151737fb03fc474/62447e0fcdc47145c3471d91_Heirloom%20White%20Paper.pdf" TargetMode="External"/><Relationship Id="rId17" Type="http://schemas.openxmlformats.org/officeDocument/2006/relationships/hyperlink" Target="https://chemrxiv.org/engage/api-gateway/chemrxiv/assets/orp/resource/item/637e3ebeebc1c76513d02d12/original/the-cost-of-direct-air-capture-and-storage-the-impact-of-technological-learning-regional-diversity-and-policy.pdf" TargetMode="External"/><Relationship Id="rId25" Type="http://schemas.openxmlformats.org/officeDocument/2006/relationships/hyperlink" Target="https://www.sciencedirect.com/science/article/pii/S1876610213007807" TargetMode="External"/><Relationship Id="rId2" Type="http://schemas.openxmlformats.org/officeDocument/2006/relationships/hyperlink" Target="https://climeworks.com/roadmap/orca" TargetMode="External"/><Relationship Id="rId16" Type="http://schemas.openxmlformats.org/officeDocument/2006/relationships/hyperlink" Target="https://chemrxiv.org/engage/api-gateway/chemrxiv/assets/orp/resource/item/637e3ebeebc1c76513d02d12/original/the-cost-of-direct-air-capture-and-storage-the-impact-of-technological-learning-regional-diversity-and-policy.pdf" TargetMode="External"/><Relationship Id="rId20" Type="http://schemas.openxmlformats.org/officeDocument/2006/relationships/hyperlink" Target="https://chemrxiv.org/engage/api-gateway/chemrxiv/assets/orp/resource/item/637e3ebeebc1c76513d02d12/original/the-cost-of-direct-air-capture-and-storage-the-impact-of-technological-learning-regional-diversity-and-policy.pdf" TargetMode="External"/><Relationship Id="rId1" Type="http://schemas.openxmlformats.org/officeDocument/2006/relationships/hyperlink" Target="https://www.sciencedirect.com/science/article/pii/S2542435118302253" TargetMode="External"/><Relationship Id="rId6" Type="http://schemas.openxmlformats.org/officeDocument/2006/relationships/hyperlink" Target="https://www.sciencedirect.com/science/article/pii/S2542435118302253" TargetMode="External"/><Relationship Id="rId11" Type="http://schemas.openxmlformats.org/officeDocument/2006/relationships/hyperlink" Target="https://iopscience.iop.org/article/10.1088/2516-1083/abf1ce/meta" TargetMode="External"/><Relationship Id="rId24" Type="http://schemas.openxmlformats.org/officeDocument/2006/relationships/hyperlink" Target="https://ideas.repec.org/a/eee/rensus/v137y2021ics1364032120309308.html" TargetMode="External"/><Relationship Id="rId5" Type="http://schemas.openxmlformats.org/officeDocument/2006/relationships/hyperlink" Target="https://www.nature.com/articles/s41467-020-16510-3" TargetMode="External"/><Relationship Id="rId15" Type="http://schemas.openxmlformats.org/officeDocument/2006/relationships/hyperlink" Target="https://chemrxiv.org/engage/api-gateway/chemrxiv/assets/orp/resource/item/637e3ebeebc1c76513d02d12/original/the-cost-of-direct-air-capture-and-storage-the-impact-of-technological-learning-regional-diversity-and-policy.pdf" TargetMode="External"/><Relationship Id="rId23" Type="http://schemas.openxmlformats.org/officeDocument/2006/relationships/hyperlink" Target="../../../../../../../../../ksievert/Downloads/2021-TR05%20Towards%20improved%20guidelines%20for%20cost%20evaluation%20of%20CCS%20(2).pdf" TargetMode="External"/><Relationship Id="rId10" Type="http://schemas.openxmlformats.org/officeDocument/2006/relationships/hyperlink" Target="https://www.heirloomcarbon.com/news/its-getting-hot-in-here-a-tale-of-temperature-and-energy-2" TargetMode="External"/><Relationship Id="rId19" Type="http://schemas.openxmlformats.org/officeDocument/2006/relationships/hyperlink" Target="https://chemrxiv.org/engage/api-gateway/chemrxiv/assets/orp/resource/item/637e3ebeebc1c76513d02d12/original/the-cost-of-direct-air-capture-and-storage-the-impact-of-technological-learning-regional-diversity-and-policy.pdf" TargetMode="External"/><Relationship Id="rId4" Type="http://schemas.openxmlformats.org/officeDocument/2006/relationships/hyperlink" Target="https://www.nature.com/articles/s41467-020-16510-3" TargetMode="External"/><Relationship Id="rId9" Type="http://schemas.openxmlformats.org/officeDocument/2006/relationships/hyperlink" Target="https://chemrxiv.org/engage/api-gateway/chemrxiv/assets/orp/resource/item/637e3ebeebc1c76513d02d12/original/the-cost-of-direct-air-capture-and-storage-the-impact-of-technological-learning-regional-diversity-and-policy.pdf" TargetMode="External"/><Relationship Id="rId14" Type="http://schemas.openxmlformats.org/officeDocument/2006/relationships/hyperlink" Target="https://iopscience.iop.org/article/10.1088/2516-1083/abf1ce/meta" TargetMode="External"/><Relationship Id="rId22" Type="http://schemas.openxmlformats.org/officeDocument/2006/relationships/hyperlink" Target="../../../../../../../../../ksievert/Downloads/2021-TR05%20Towards%20improved%20guidelines%20for%20cost%20evaluation%20of%20CCS%20(2)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.bin"/><Relationship Id="rId3" Type="http://schemas.openxmlformats.org/officeDocument/2006/relationships/hyperlink" Target="https://chemrxiv.org/engage/api-gateway/chemrxiv/assets/orp/resource/item/637e3ebeebc1c76513d02d12/original/the-cost-of-direct-air-capture-and-storage-the-impact-of-technological-learning-regional-diversity-and-policy.pdf" TargetMode="External"/><Relationship Id="rId7" Type="http://schemas.openxmlformats.org/officeDocument/2006/relationships/hyperlink" Target="../../../../../../../../../ksievert/Downloads/2021-TR05%20Towards%20improved%20guidelines%20for%20cost%20evaluation%20of%20CCS%20(2).pdf" TargetMode="External"/><Relationship Id="rId2" Type="http://schemas.openxmlformats.org/officeDocument/2006/relationships/hyperlink" Target="https://chemrxiv.org/engage/api-gateway/chemrxiv/assets/orp/resource/item/637e3ebeebc1c76513d02d12/original/the-cost-of-direct-air-capture-and-storage-the-impact-of-technological-learning-regional-diversity-and-policy.pdf" TargetMode="External"/><Relationship Id="rId1" Type="http://schemas.openxmlformats.org/officeDocument/2006/relationships/hyperlink" Target="https://iopscience.iop.org/article/10.1088/1748-9326/ab3cc9" TargetMode="External"/><Relationship Id="rId6" Type="http://schemas.openxmlformats.org/officeDocument/2006/relationships/hyperlink" Target="../../../../../../../../../ksievert/Downloads/2021-TR05%20Towards%20improved%20guidelines%20for%20cost%20evaluation%20of%20CCS%20(2).pdf" TargetMode="External"/><Relationship Id="rId5" Type="http://schemas.openxmlformats.org/officeDocument/2006/relationships/hyperlink" Target="../../../../../../../../../ksievert/Downloads/2021-TR05%20Towards%20improved%20guidelines%20for%20cost%20evaluation%20of%20CCS%20(2).pdf" TargetMode="External"/><Relationship Id="rId4" Type="http://schemas.openxmlformats.org/officeDocument/2006/relationships/hyperlink" Target="https://chemrxiv.org/engage/api-gateway/chemrxiv/assets/orp/resource/item/637e3ebeebc1c76513d02d12/original/the-cost-of-direct-air-capture-and-storage-the-impact-of-technological-learning-regional-diversity-and-policy.pdf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oecd-nea.org/jcms/pl_51110/projected-costs-of-generating-electricity-2020-edition" TargetMode="External"/><Relationship Id="rId7" Type="http://schemas.openxmlformats.org/officeDocument/2006/relationships/hyperlink" Target="https://www.bnef.com/flagships/lcoe" TargetMode="External"/><Relationship Id="rId2" Type="http://schemas.openxmlformats.org/officeDocument/2006/relationships/hyperlink" Target="https://www.bnef.com/flagships/lcoe" TargetMode="External"/><Relationship Id="rId1" Type="http://schemas.openxmlformats.org/officeDocument/2006/relationships/hyperlink" Target="https://www.bnef.com/flagships/lcoe" TargetMode="External"/><Relationship Id="rId6" Type="http://schemas.openxmlformats.org/officeDocument/2006/relationships/hyperlink" Target="https://www.irena.org/publications/2022/Jul/Renewable-Power-Generation-Costs-in-2021" TargetMode="External"/><Relationship Id="rId5" Type="http://schemas.openxmlformats.org/officeDocument/2006/relationships/hyperlink" Target="https://www.irena.org/publications/2022/Jul/Renewable-Power-Generation-Costs-in-2021" TargetMode="External"/><Relationship Id="rId4" Type="http://schemas.openxmlformats.org/officeDocument/2006/relationships/hyperlink" Target="https://www.oecd-nea.org/jcms/pl_51110/projected-costs-of-generating-electricity-2020-edition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ea.org/reports/key-world-energy-statistics-2021" TargetMode="External"/><Relationship Id="rId1" Type="http://schemas.openxmlformats.org/officeDocument/2006/relationships/hyperlink" Target="https://www.eia.gov/analysis/projection-data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6B969-F44F-4CA9-9E21-B0C0EA3B0E7F}">
  <dimension ref="A1:BU79"/>
  <sheetViews>
    <sheetView workbookViewId="0">
      <selection activeCell="L13" sqref="L13"/>
    </sheetView>
  </sheetViews>
  <sheetFormatPr defaultColWidth="0" defaultRowHeight="14.4" x14ac:dyDescent="0.3"/>
  <cols>
    <col min="1" max="1" width="8.88671875" style="19" customWidth="1"/>
    <col min="2" max="2" width="17.109375" style="61" customWidth="1"/>
    <col min="3" max="4" width="8.88671875" style="19" customWidth="1"/>
    <col min="5" max="5" width="6" style="19" customWidth="1"/>
    <col min="6" max="6" width="8.88671875" style="19" customWidth="1"/>
    <col min="7" max="7" width="4.5546875" style="19" customWidth="1"/>
    <col min="8" max="17" width="8.88671875" style="19" customWidth="1"/>
    <col min="18" max="18" width="45.33203125" style="19" customWidth="1"/>
    <col min="19" max="73" width="0" style="19" hidden="1" customWidth="1"/>
    <col min="74" max="16384" width="8.88671875" style="19" hidden="1"/>
  </cols>
  <sheetData>
    <row r="1" spans="1:21" x14ac:dyDescent="0.3">
      <c r="A1" s="20"/>
      <c r="B1" s="55"/>
      <c r="C1" s="21"/>
      <c r="D1" s="21"/>
      <c r="E1" s="21"/>
      <c r="F1" s="21"/>
      <c r="G1" s="22"/>
      <c r="H1" s="22"/>
      <c r="I1" s="22"/>
      <c r="J1" s="22"/>
      <c r="K1" s="23"/>
      <c r="L1" s="23"/>
      <c r="M1" s="23"/>
      <c r="N1" s="23"/>
      <c r="O1" s="23"/>
      <c r="P1" s="23"/>
      <c r="Q1" s="23"/>
      <c r="R1" s="24"/>
      <c r="S1" s="25"/>
      <c r="T1" s="26"/>
      <c r="U1" s="26"/>
    </row>
    <row r="2" spans="1:21" x14ac:dyDescent="0.3">
      <c r="A2" s="27"/>
      <c r="B2" s="27" t="s">
        <v>87</v>
      </c>
      <c r="C2" s="28"/>
      <c r="D2" s="29"/>
      <c r="E2" s="29"/>
      <c r="F2" s="29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1"/>
      <c r="S2" s="26"/>
      <c r="T2" s="26"/>
      <c r="U2" s="26"/>
    </row>
    <row r="3" spans="1:21" x14ac:dyDescent="0.3">
      <c r="A3" s="32"/>
      <c r="B3" s="37"/>
      <c r="C3" s="21"/>
      <c r="D3" s="26"/>
      <c r="E3" s="26"/>
      <c r="F3" s="26"/>
      <c r="G3" s="33"/>
      <c r="H3" s="33"/>
      <c r="I3" s="33"/>
      <c r="J3" s="33"/>
      <c r="K3" s="34"/>
      <c r="L3" s="34"/>
      <c r="M3" s="34"/>
      <c r="N3" s="34"/>
      <c r="O3" s="34"/>
      <c r="P3" s="34"/>
      <c r="Q3" s="34"/>
      <c r="R3" s="31"/>
      <c r="S3" s="26"/>
      <c r="T3" s="26"/>
      <c r="U3" s="26"/>
    </row>
    <row r="4" spans="1:21" x14ac:dyDescent="0.3">
      <c r="A4" s="32"/>
      <c r="B4" s="37" t="s">
        <v>88</v>
      </c>
      <c r="C4" s="21"/>
      <c r="D4" s="21"/>
      <c r="E4" s="21"/>
      <c r="F4" s="21"/>
      <c r="G4" s="33"/>
      <c r="H4" s="33"/>
      <c r="I4" s="33"/>
      <c r="J4" s="33"/>
      <c r="K4" s="35"/>
      <c r="L4" s="35"/>
      <c r="M4" s="35"/>
      <c r="N4" s="35"/>
      <c r="O4" s="35"/>
      <c r="P4" s="35"/>
      <c r="Q4" s="35"/>
      <c r="R4" s="26"/>
      <c r="S4" s="26"/>
      <c r="T4" s="26"/>
      <c r="U4" s="26"/>
    </row>
    <row r="5" spans="1:21" x14ac:dyDescent="0.3">
      <c r="A5" s="32"/>
      <c r="B5" s="36" t="s">
        <v>89</v>
      </c>
      <c r="C5" s="26"/>
      <c r="D5" s="26"/>
      <c r="E5" s="22"/>
      <c r="F5" s="36" t="s">
        <v>90</v>
      </c>
      <c r="G5" s="22"/>
      <c r="H5" s="22"/>
      <c r="I5" s="26"/>
      <c r="J5" s="26"/>
      <c r="L5" s="36" t="s">
        <v>93</v>
      </c>
      <c r="N5" s="26"/>
      <c r="O5" s="26"/>
      <c r="P5" s="26"/>
      <c r="Q5" s="26"/>
      <c r="R5" s="26"/>
      <c r="S5" s="26"/>
      <c r="T5" s="26"/>
      <c r="U5" s="26"/>
    </row>
    <row r="6" spans="1:21" x14ac:dyDescent="0.3">
      <c r="A6" s="32"/>
      <c r="B6" s="56" t="s">
        <v>177</v>
      </c>
      <c r="C6" s="21"/>
      <c r="D6" s="21"/>
      <c r="E6" s="22"/>
      <c r="F6" s="37" t="s">
        <v>190</v>
      </c>
      <c r="G6" s="22"/>
      <c r="H6" s="22"/>
      <c r="I6" s="26"/>
      <c r="J6" s="26"/>
      <c r="L6" s="37" t="s">
        <v>186</v>
      </c>
      <c r="N6" s="26"/>
      <c r="O6" s="26"/>
      <c r="P6" s="26"/>
      <c r="Q6" s="26"/>
      <c r="R6" s="26"/>
      <c r="S6" s="26"/>
      <c r="T6" s="26"/>
      <c r="U6" s="26"/>
    </row>
    <row r="7" spans="1:21" x14ac:dyDescent="0.3">
      <c r="A7" s="32"/>
      <c r="B7" s="56" t="s">
        <v>120</v>
      </c>
      <c r="C7" s="21"/>
      <c r="D7" s="21"/>
      <c r="E7" s="22"/>
      <c r="F7" s="37" t="s">
        <v>185</v>
      </c>
      <c r="G7" s="22"/>
      <c r="H7" s="22"/>
      <c r="I7" s="26"/>
      <c r="J7" s="26"/>
      <c r="L7" s="37" t="s">
        <v>186</v>
      </c>
      <c r="N7" s="26"/>
      <c r="O7" s="26"/>
      <c r="P7" s="26"/>
      <c r="Q7" s="26"/>
      <c r="R7" s="26"/>
      <c r="S7" s="26"/>
      <c r="T7" s="26"/>
      <c r="U7" s="26"/>
    </row>
    <row r="8" spans="1:21" x14ac:dyDescent="0.3">
      <c r="A8" s="32"/>
      <c r="B8" s="56" t="s">
        <v>178</v>
      </c>
      <c r="C8" s="21"/>
      <c r="D8" s="21"/>
      <c r="E8" s="22"/>
      <c r="F8" s="37" t="s">
        <v>187</v>
      </c>
      <c r="G8" s="22"/>
      <c r="H8" s="22"/>
      <c r="I8" s="26"/>
      <c r="J8" s="26"/>
      <c r="L8" s="37"/>
      <c r="N8" s="26"/>
      <c r="O8" s="26"/>
      <c r="P8" s="26"/>
      <c r="Q8" s="26"/>
      <c r="R8" s="26"/>
      <c r="S8" s="26"/>
      <c r="T8" s="26"/>
      <c r="U8" s="26"/>
    </row>
    <row r="9" spans="1:21" x14ac:dyDescent="0.3">
      <c r="A9" s="32"/>
      <c r="B9" s="57" t="s">
        <v>179</v>
      </c>
      <c r="C9" s="50"/>
      <c r="D9" s="50"/>
      <c r="E9" s="51"/>
      <c r="F9" s="52" t="s">
        <v>188</v>
      </c>
      <c r="G9" s="51"/>
      <c r="H9" s="52"/>
      <c r="I9" s="45"/>
      <c r="J9" s="45"/>
      <c r="K9" s="53"/>
      <c r="L9" s="54" t="s">
        <v>189</v>
      </c>
      <c r="N9" s="26"/>
      <c r="O9" s="26"/>
      <c r="P9" s="26"/>
      <c r="Q9" s="26"/>
      <c r="R9" s="26"/>
      <c r="S9" s="26"/>
      <c r="T9" s="26"/>
      <c r="U9" s="26"/>
    </row>
    <row r="10" spans="1:21" x14ac:dyDescent="0.3">
      <c r="A10" s="32"/>
      <c r="B10" s="58" t="s">
        <v>180</v>
      </c>
      <c r="C10" s="21"/>
      <c r="D10" s="21"/>
      <c r="E10" s="22"/>
      <c r="F10" s="37" t="s">
        <v>191</v>
      </c>
      <c r="G10" s="22"/>
      <c r="H10" s="22"/>
      <c r="I10" s="26"/>
      <c r="J10" s="26"/>
      <c r="L10" s="37" t="s">
        <v>103</v>
      </c>
      <c r="N10" s="26"/>
      <c r="O10" s="26"/>
      <c r="P10" s="26"/>
      <c r="Q10" s="26"/>
      <c r="R10" s="26"/>
      <c r="S10" s="26"/>
      <c r="T10" s="26"/>
      <c r="U10" s="26"/>
    </row>
    <row r="11" spans="1:21" x14ac:dyDescent="0.3">
      <c r="A11" s="32"/>
      <c r="B11" s="58" t="s">
        <v>181</v>
      </c>
      <c r="C11" s="21"/>
      <c r="D11" s="21"/>
      <c r="E11" s="22"/>
      <c r="F11" s="37" t="s">
        <v>192</v>
      </c>
      <c r="G11" s="22"/>
      <c r="H11" s="22"/>
      <c r="I11" s="26"/>
      <c r="J11" s="26"/>
      <c r="L11" s="37" t="s">
        <v>103</v>
      </c>
      <c r="N11" s="26"/>
      <c r="O11" s="26"/>
      <c r="P11" s="26"/>
      <c r="Q11" s="26"/>
      <c r="R11" s="26"/>
      <c r="S11" s="26"/>
      <c r="T11" s="26"/>
      <c r="U11" s="26"/>
    </row>
    <row r="12" spans="1:21" x14ac:dyDescent="0.3">
      <c r="A12" s="32"/>
      <c r="B12" s="58" t="s">
        <v>138</v>
      </c>
      <c r="C12" s="21"/>
      <c r="D12" s="21"/>
      <c r="E12" s="22"/>
      <c r="F12" s="37" t="s">
        <v>193</v>
      </c>
      <c r="G12" s="22"/>
      <c r="H12" s="22"/>
      <c r="I12" s="26"/>
      <c r="J12" s="26"/>
      <c r="L12" s="37" t="s">
        <v>103</v>
      </c>
      <c r="N12" s="26"/>
      <c r="O12" s="26"/>
      <c r="P12" s="26"/>
      <c r="Q12" s="26"/>
      <c r="R12" s="26"/>
      <c r="S12" s="26"/>
      <c r="T12" s="26"/>
      <c r="U12" s="26"/>
    </row>
    <row r="13" spans="1:21" x14ac:dyDescent="0.3">
      <c r="A13" s="32"/>
      <c r="B13" s="58" t="s">
        <v>92</v>
      </c>
      <c r="C13" s="21"/>
      <c r="D13" s="21"/>
      <c r="E13" s="22"/>
      <c r="F13" s="37" t="s">
        <v>100</v>
      </c>
      <c r="G13" s="22"/>
      <c r="H13" s="22"/>
      <c r="I13" s="26"/>
      <c r="J13" s="26"/>
      <c r="L13" s="14" t="s">
        <v>183</v>
      </c>
      <c r="N13" s="26"/>
      <c r="O13" s="26"/>
      <c r="P13" s="26"/>
      <c r="Q13" s="26"/>
      <c r="R13" s="26"/>
      <c r="S13" s="26"/>
      <c r="T13" s="26"/>
      <c r="U13" s="26"/>
    </row>
    <row r="14" spans="1:21" x14ac:dyDescent="0.3">
      <c r="A14" s="32"/>
      <c r="B14" s="58" t="s">
        <v>182</v>
      </c>
      <c r="C14" s="21"/>
      <c r="D14" s="21"/>
      <c r="E14" s="22"/>
      <c r="F14" s="37" t="s">
        <v>101</v>
      </c>
      <c r="G14" s="22"/>
      <c r="H14" s="22"/>
      <c r="I14" s="26"/>
      <c r="J14" s="26"/>
      <c r="L14" s="38" t="s">
        <v>184</v>
      </c>
      <c r="N14" s="26"/>
      <c r="O14" s="26"/>
      <c r="P14" s="26"/>
      <c r="Q14" s="26"/>
      <c r="R14" s="26"/>
      <c r="S14" s="26"/>
      <c r="T14" s="26"/>
      <c r="U14" s="26"/>
    </row>
    <row r="15" spans="1:21" x14ac:dyDescent="0.3">
      <c r="A15" s="32"/>
      <c r="B15" s="59"/>
      <c r="C15" s="21"/>
      <c r="D15" s="21"/>
      <c r="E15" s="22"/>
      <c r="F15" s="37"/>
      <c r="G15" s="22"/>
      <c r="H15" s="22"/>
      <c r="I15" s="26"/>
      <c r="J15" s="26"/>
      <c r="L15" s="37"/>
      <c r="N15" s="26"/>
      <c r="O15" s="26"/>
      <c r="P15" s="26"/>
      <c r="Q15" s="26"/>
      <c r="R15" s="26"/>
      <c r="S15" s="26"/>
      <c r="T15" s="26"/>
      <c r="U15" s="26"/>
    </row>
    <row r="16" spans="1:21" x14ac:dyDescent="0.3">
      <c r="A16" s="32"/>
      <c r="B16" s="59"/>
      <c r="C16" s="21"/>
      <c r="D16" s="21"/>
      <c r="E16" s="22"/>
      <c r="F16" s="37"/>
      <c r="G16" s="22"/>
      <c r="H16" s="22"/>
      <c r="I16" s="26"/>
      <c r="J16" s="26"/>
      <c r="L16" s="37"/>
      <c r="N16" s="26"/>
      <c r="O16" s="26"/>
      <c r="P16" s="26"/>
      <c r="Q16" s="26"/>
      <c r="R16" s="26"/>
      <c r="S16" s="26"/>
      <c r="T16" s="26"/>
      <c r="U16" s="26"/>
    </row>
    <row r="17" spans="1:21" x14ac:dyDescent="0.3">
      <c r="A17" s="32"/>
      <c r="B17" s="59"/>
      <c r="C17" s="21"/>
      <c r="D17" s="21"/>
      <c r="E17" s="22"/>
      <c r="F17" s="37"/>
      <c r="G17" s="22"/>
      <c r="H17" s="22"/>
      <c r="I17" s="26"/>
      <c r="J17" s="26"/>
      <c r="L17" s="37"/>
      <c r="N17" s="26"/>
      <c r="O17" s="26"/>
      <c r="P17" s="26"/>
      <c r="Q17" s="26"/>
      <c r="R17" s="26"/>
      <c r="S17" s="26"/>
      <c r="T17" s="26"/>
      <c r="U17" s="26"/>
    </row>
    <row r="18" spans="1:21" x14ac:dyDescent="0.3">
      <c r="A18" s="32"/>
      <c r="B18" s="59"/>
      <c r="C18" s="21"/>
      <c r="D18" s="21"/>
      <c r="E18" s="22"/>
      <c r="F18" s="37"/>
      <c r="G18" s="22"/>
      <c r="H18" s="22"/>
      <c r="I18" s="26"/>
      <c r="J18" s="26"/>
      <c r="L18" s="37"/>
      <c r="N18" s="26"/>
      <c r="O18" s="26"/>
      <c r="P18" s="26"/>
      <c r="Q18" s="26"/>
      <c r="R18" s="26"/>
      <c r="S18" s="26"/>
      <c r="T18" s="26"/>
      <c r="U18" s="26"/>
    </row>
    <row r="19" spans="1:21" x14ac:dyDescent="0.3">
      <c r="A19" s="32"/>
      <c r="B19" s="60"/>
      <c r="C19" s="21"/>
      <c r="D19" s="21"/>
      <c r="E19" s="22"/>
      <c r="F19" s="37"/>
      <c r="G19" s="22"/>
      <c r="H19" s="22"/>
      <c r="I19" s="26"/>
      <c r="J19" s="26"/>
      <c r="L19" s="37"/>
      <c r="N19" s="26"/>
      <c r="O19" s="26"/>
      <c r="P19" s="26"/>
      <c r="Q19" s="26"/>
      <c r="R19" s="26"/>
      <c r="S19" s="26"/>
      <c r="T19" s="26"/>
      <c r="U19" s="26"/>
    </row>
    <row r="20" spans="1:21" x14ac:dyDescent="0.3">
      <c r="A20" s="32"/>
      <c r="B20" s="60"/>
      <c r="C20" s="21"/>
      <c r="D20" s="21"/>
      <c r="E20" s="22"/>
      <c r="F20" s="37"/>
      <c r="G20" s="22"/>
      <c r="H20" s="22"/>
      <c r="I20" s="26"/>
      <c r="J20" s="26"/>
      <c r="L20" s="37"/>
      <c r="N20" s="26"/>
      <c r="O20" s="26"/>
      <c r="P20" s="26"/>
      <c r="Q20" s="26"/>
    </row>
    <row r="21" spans="1:21" x14ac:dyDescent="0.3">
      <c r="A21" s="32"/>
      <c r="B21" s="60"/>
      <c r="C21" s="21"/>
      <c r="D21" s="21"/>
      <c r="E21" s="22"/>
      <c r="F21" s="37"/>
      <c r="G21" s="22"/>
      <c r="H21" s="22"/>
      <c r="I21" s="26"/>
      <c r="J21" s="26"/>
      <c r="L21" s="37"/>
      <c r="N21" s="26"/>
      <c r="O21" s="26"/>
      <c r="P21" s="26"/>
      <c r="Q21" s="26"/>
    </row>
    <row r="22" spans="1:21" x14ac:dyDescent="0.3">
      <c r="A22" s="32"/>
      <c r="B22" s="36"/>
      <c r="C22" s="26"/>
      <c r="D22" s="39"/>
      <c r="E22" s="21"/>
      <c r="F22" s="21"/>
      <c r="G22" s="22"/>
      <c r="H22" s="37"/>
      <c r="I22" s="22"/>
      <c r="J22" s="22"/>
      <c r="K22" s="26"/>
      <c r="L22" s="26"/>
      <c r="M22" s="26"/>
      <c r="N22" s="26"/>
      <c r="O22" s="26"/>
      <c r="P22" s="26"/>
      <c r="Q22" s="26"/>
    </row>
    <row r="23" spans="1:21" x14ac:dyDescent="0.3">
      <c r="A23" s="32"/>
      <c r="B23" s="36"/>
      <c r="C23" s="26"/>
      <c r="D23" s="21"/>
      <c r="E23" s="21"/>
      <c r="F23" s="21"/>
      <c r="G23" s="22"/>
      <c r="H23" s="37"/>
      <c r="I23" s="22"/>
      <c r="J23" s="22"/>
      <c r="K23" s="26"/>
      <c r="L23" s="26"/>
      <c r="M23" s="26"/>
      <c r="N23" s="26"/>
      <c r="O23" s="26"/>
      <c r="P23" s="26"/>
      <c r="Q23" s="26"/>
    </row>
    <row r="24" spans="1:21" x14ac:dyDescent="0.3">
      <c r="A24" s="32"/>
      <c r="B24" s="36"/>
      <c r="C24" s="26"/>
      <c r="D24" s="21"/>
      <c r="E24" s="21"/>
      <c r="F24" s="21"/>
      <c r="G24" s="22"/>
      <c r="H24" s="37"/>
      <c r="I24" s="22"/>
      <c r="J24" s="22"/>
      <c r="K24" s="26"/>
      <c r="L24" s="26"/>
      <c r="M24" s="26"/>
      <c r="N24" s="26"/>
      <c r="O24" s="26"/>
      <c r="P24" s="26"/>
      <c r="Q24" s="26"/>
    </row>
    <row r="25" spans="1:21" x14ac:dyDescent="0.3">
      <c r="A25" s="32"/>
      <c r="B25" s="36"/>
      <c r="C25" s="26"/>
      <c r="D25" s="21"/>
      <c r="E25" s="21"/>
      <c r="F25" s="21"/>
      <c r="G25" s="22"/>
      <c r="H25" s="37"/>
      <c r="I25" s="22"/>
      <c r="J25" s="22"/>
      <c r="K25" s="26"/>
      <c r="L25" s="26"/>
      <c r="M25" s="26"/>
      <c r="N25" s="26"/>
      <c r="O25" s="26"/>
      <c r="P25" s="26"/>
      <c r="Q25" s="26"/>
    </row>
    <row r="26" spans="1:21" x14ac:dyDescent="0.3">
      <c r="A26" s="32"/>
      <c r="B26" s="37"/>
      <c r="C26" s="26"/>
      <c r="D26" s="26"/>
      <c r="E26" s="26"/>
      <c r="F26" s="26"/>
      <c r="G26" s="22"/>
      <c r="H26" s="22"/>
      <c r="I26" s="22"/>
      <c r="J26" s="22"/>
      <c r="K26" s="26"/>
      <c r="L26" s="26"/>
      <c r="M26" s="26"/>
      <c r="N26" s="26"/>
      <c r="O26" s="26"/>
      <c r="P26" s="26"/>
      <c r="Q26" s="26"/>
    </row>
    <row r="27" spans="1:21" x14ac:dyDescent="0.3">
      <c r="A27" s="27"/>
      <c r="B27" s="27" t="s">
        <v>91</v>
      </c>
      <c r="C27" s="28"/>
      <c r="D27" s="29"/>
      <c r="E27" s="29"/>
      <c r="F27" s="29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8" spans="1:21" x14ac:dyDescent="0.3">
      <c r="A28" s="32"/>
      <c r="B28" s="37"/>
      <c r="C28" s="26"/>
      <c r="D28" s="26"/>
      <c r="E28" s="26"/>
      <c r="F28" s="26"/>
      <c r="G28" s="22"/>
      <c r="H28" s="22"/>
      <c r="I28" s="22"/>
      <c r="J28" s="22"/>
      <c r="K28" s="31"/>
      <c r="L28" s="31"/>
      <c r="M28" s="31"/>
      <c r="N28" s="31"/>
      <c r="O28" s="31"/>
      <c r="P28" s="31"/>
      <c r="Q28" s="31"/>
    </row>
    <row r="29" spans="1:21" x14ac:dyDescent="0.3">
      <c r="A29" s="32"/>
      <c r="B29" s="36" t="s">
        <v>102</v>
      </c>
      <c r="C29" s="26"/>
      <c r="D29" s="26"/>
      <c r="E29" s="26"/>
      <c r="F29" s="26"/>
      <c r="G29" s="22"/>
      <c r="H29" s="22"/>
      <c r="I29" s="22"/>
      <c r="J29" s="22"/>
      <c r="K29" s="31"/>
      <c r="L29" s="31"/>
      <c r="M29" s="31"/>
      <c r="N29" s="31"/>
      <c r="O29" s="31"/>
      <c r="P29" s="31"/>
      <c r="Q29" s="31"/>
    </row>
    <row r="30" spans="1:21" x14ac:dyDescent="0.3">
      <c r="B30" s="36" t="s">
        <v>212</v>
      </c>
      <c r="C30" s="36" t="s">
        <v>213</v>
      </c>
      <c r="D30" s="37"/>
      <c r="E30" s="37"/>
      <c r="F30" s="36" t="s">
        <v>214</v>
      </c>
      <c r="G30" s="22"/>
      <c r="H30" s="22"/>
      <c r="I30" s="22"/>
      <c r="J30" s="22"/>
      <c r="K30" s="31"/>
      <c r="L30" s="31"/>
      <c r="M30" s="31"/>
      <c r="N30" s="31"/>
      <c r="O30" s="31"/>
      <c r="P30" s="31"/>
      <c r="Q30" s="31"/>
    </row>
    <row r="31" spans="1:21" x14ac:dyDescent="0.3">
      <c r="B31" s="37" t="s">
        <v>194</v>
      </c>
      <c r="C31" s="26" t="e">
        <f>Universal_Inputs!#REF!</f>
        <v>#REF!</v>
      </c>
      <c r="D31" s="26"/>
      <c r="E31" s="26"/>
      <c r="F31" s="26" t="s">
        <v>196</v>
      </c>
      <c r="G31" s="22"/>
      <c r="H31" s="22"/>
      <c r="I31" s="22"/>
      <c r="J31" s="22"/>
      <c r="K31" s="31"/>
      <c r="L31" s="31"/>
      <c r="M31" s="31"/>
      <c r="N31" s="31"/>
      <c r="O31" s="31"/>
      <c r="P31" s="31"/>
      <c r="Q31" s="31"/>
    </row>
    <row r="32" spans="1:21" x14ac:dyDescent="0.3">
      <c r="B32" s="37" t="s">
        <v>194</v>
      </c>
      <c r="C32" s="26">
        <f>Universal_Inputs!A8</f>
        <v>0</v>
      </c>
      <c r="D32" s="26"/>
      <c r="E32" s="26"/>
      <c r="F32" s="26" t="s">
        <v>196</v>
      </c>
      <c r="G32" s="22"/>
      <c r="H32" s="22"/>
      <c r="I32" s="22"/>
      <c r="J32" s="22"/>
      <c r="K32" s="31"/>
      <c r="L32" s="31"/>
      <c r="M32" s="31"/>
      <c r="N32" s="31"/>
      <c r="O32" s="31"/>
      <c r="P32" s="31"/>
      <c r="Q32" s="31"/>
    </row>
    <row r="33" spans="2:17" x14ac:dyDescent="0.3">
      <c r="B33" s="37" t="s">
        <v>194</v>
      </c>
      <c r="C33" s="26" t="str">
        <f>Universal_Inputs!A9</f>
        <v>epc_factor</v>
      </c>
      <c r="D33" s="26"/>
      <c r="E33" s="26"/>
      <c r="F33" s="19" t="s">
        <v>197</v>
      </c>
      <c r="G33" s="22"/>
      <c r="H33" s="22"/>
      <c r="I33" s="22"/>
      <c r="J33" s="22"/>
      <c r="K33" s="31"/>
      <c r="L33" s="31"/>
      <c r="M33" s="31"/>
      <c r="N33" s="31"/>
      <c r="O33" s="31"/>
      <c r="P33" s="31"/>
      <c r="Q33" s="31"/>
    </row>
    <row r="34" spans="2:17" x14ac:dyDescent="0.3">
      <c r="B34" s="37" t="s">
        <v>194</v>
      </c>
      <c r="C34" s="26" t="str">
        <f>Universal_Inputs!A10</f>
        <v>plant_life</v>
      </c>
      <c r="D34" s="26"/>
      <c r="E34" s="26"/>
      <c r="F34" s="26" t="s">
        <v>198</v>
      </c>
      <c r="G34" s="22"/>
      <c r="H34" s="22"/>
      <c r="I34" s="22"/>
      <c r="J34" s="22"/>
      <c r="K34" s="31"/>
      <c r="L34" s="31"/>
      <c r="M34" s="31"/>
      <c r="N34" s="31"/>
      <c r="O34" s="31"/>
      <c r="P34" s="31"/>
      <c r="Q34" s="31"/>
    </row>
    <row r="35" spans="2:17" x14ac:dyDescent="0.3">
      <c r="B35" s="37" t="s">
        <v>194</v>
      </c>
      <c r="C35" s="26" t="str">
        <f>Universal_Inputs!A11</f>
        <v>discount_rate</v>
      </c>
      <c r="D35" s="26"/>
      <c r="E35" s="26"/>
      <c r="F35" s="26" t="s">
        <v>199</v>
      </c>
      <c r="G35" s="22"/>
      <c r="H35" s="22"/>
      <c r="I35" s="22"/>
      <c r="J35" s="22"/>
      <c r="K35" s="31"/>
      <c r="L35" s="31"/>
      <c r="M35" s="31"/>
      <c r="N35" s="31"/>
      <c r="O35" s="31"/>
      <c r="P35" s="31"/>
      <c r="Q35" s="31"/>
    </row>
    <row r="36" spans="2:17" x14ac:dyDescent="0.3">
      <c r="B36" s="37" t="s">
        <v>194</v>
      </c>
      <c r="C36" s="26" t="str">
        <f>Universal_Inputs!A12</f>
        <v>project_contingency_factor</v>
      </c>
      <c r="D36" s="26"/>
      <c r="E36" s="26"/>
      <c r="F36" s="19" t="s">
        <v>197</v>
      </c>
      <c r="G36" s="22"/>
      <c r="H36" s="22"/>
      <c r="I36" s="22"/>
      <c r="J36" s="22"/>
      <c r="K36" s="31"/>
      <c r="L36" s="31"/>
      <c r="M36" s="31"/>
      <c r="N36" s="31"/>
      <c r="O36" s="31"/>
      <c r="P36" s="31"/>
      <c r="Q36" s="31"/>
    </row>
    <row r="37" spans="2:17" x14ac:dyDescent="0.3">
      <c r="B37" s="37" t="s">
        <v>194</v>
      </c>
      <c r="C37" s="26" t="str">
        <f>Universal_Inputs!A13</f>
        <v>owners_cost</v>
      </c>
      <c r="D37" s="26"/>
      <c r="E37" s="26"/>
      <c r="F37" s="26" t="s">
        <v>200</v>
      </c>
      <c r="G37" s="22"/>
      <c r="H37" s="22"/>
      <c r="I37" s="22"/>
      <c r="J37" s="22"/>
      <c r="K37" s="31"/>
      <c r="L37" s="31"/>
      <c r="M37" s="40"/>
      <c r="N37" s="31"/>
      <c r="O37" s="31"/>
      <c r="P37" s="26"/>
      <c r="Q37" s="31"/>
    </row>
    <row r="38" spans="2:17" x14ac:dyDescent="0.3">
      <c r="B38" s="37" t="s">
        <v>194</v>
      </c>
      <c r="C38" s="26" t="str">
        <f>Universal_Inputs!A14</f>
        <v>spare_parts_cost</v>
      </c>
      <c r="D38" s="26"/>
      <c r="E38" s="26"/>
      <c r="F38" s="26" t="s">
        <v>200</v>
      </c>
      <c r="G38" s="22"/>
      <c r="H38" s="22"/>
      <c r="I38" s="22"/>
      <c r="J38" s="22"/>
      <c r="K38" s="31"/>
      <c r="L38" s="31"/>
      <c r="M38" s="40"/>
      <c r="N38" s="31"/>
      <c r="O38" s="31"/>
      <c r="P38" s="26"/>
      <c r="Q38" s="31"/>
    </row>
    <row r="39" spans="2:17" x14ac:dyDescent="0.3">
      <c r="B39" s="37" t="s">
        <v>194</v>
      </c>
      <c r="C39" s="26" t="str">
        <f>Universal_Inputs!A15</f>
        <v>startup_capital</v>
      </c>
      <c r="D39" s="26"/>
      <c r="E39" s="26"/>
      <c r="F39" s="26" t="s">
        <v>200</v>
      </c>
      <c r="G39" s="22"/>
      <c r="H39" s="22"/>
      <c r="I39" s="22"/>
      <c r="J39" s="22"/>
      <c r="K39" s="31"/>
      <c r="L39" s="31"/>
      <c r="M39" s="41"/>
      <c r="N39" s="31"/>
      <c r="O39" s="31"/>
      <c r="P39" s="26"/>
      <c r="Q39" s="31"/>
    </row>
    <row r="40" spans="2:17" x14ac:dyDescent="0.3">
      <c r="B40" s="37" t="s">
        <v>194</v>
      </c>
      <c r="C40" s="26" t="str">
        <f>Universal_Inputs!A16</f>
        <v>startup_labor</v>
      </c>
      <c r="D40" s="26"/>
      <c r="E40" s="26"/>
      <c r="F40" s="26" t="s">
        <v>200</v>
      </c>
      <c r="G40" s="22"/>
      <c r="H40" s="22"/>
      <c r="I40" s="22"/>
      <c r="J40" s="22"/>
      <c r="K40" s="31"/>
      <c r="L40" s="31"/>
      <c r="M40" s="31"/>
      <c r="N40" s="31"/>
      <c r="O40" s="31"/>
      <c r="P40" s="31"/>
      <c r="Q40" s="31"/>
    </row>
    <row r="41" spans="2:17" x14ac:dyDescent="0.3">
      <c r="B41" s="37" t="s">
        <v>194</v>
      </c>
      <c r="C41" s="26" t="str">
        <f>Universal_Inputs!A17</f>
        <v>startup_fuel</v>
      </c>
      <c r="D41" s="26"/>
      <c r="E41" s="26"/>
      <c r="F41" s="26" t="s">
        <v>200</v>
      </c>
      <c r="G41" s="22"/>
      <c r="H41" s="22"/>
      <c r="I41" s="22"/>
      <c r="J41" s="22"/>
      <c r="K41" s="31"/>
      <c r="L41" s="31"/>
      <c r="M41" s="31"/>
      <c r="N41" s="31"/>
      <c r="O41" s="31"/>
      <c r="P41" s="31"/>
      <c r="Q41" s="31"/>
    </row>
    <row r="42" spans="2:17" x14ac:dyDescent="0.3">
      <c r="B42" s="37" t="s">
        <v>194</v>
      </c>
      <c r="C42" s="26" t="str">
        <f>Universal_Inputs!A18</f>
        <v>startup_chemicals</v>
      </c>
      <c r="D42" s="26"/>
      <c r="E42" s="26"/>
      <c r="F42" s="26" t="s">
        <v>200</v>
      </c>
      <c r="G42" s="22"/>
      <c r="H42" s="22"/>
      <c r="I42" s="22"/>
      <c r="J42" s="22"/>
      <c r="K42" s="31"/>
      <c r="L42" s="31"/>
      <c r="M42" s="31"/>
      <c r="N42" s="31"/>
      <c r="O42" s="31"/>
      <c r="P42" s="31"/>
      <c r="Q42" s="31"/>
    </row>
    <row r="43" spans="2:17" x14ac:dyDescent="0.3">
      <c r="B43" s="37" t="s">
        <v>194</v>
      </c>
      <c r="C43" s="26" t="str">
        <f>Technology_Inputs!A15</f>
        <v>cop_heatpump</v>
      </c>
      <c r="D43" s="26"/>
      <c r="E43" s="26"/>
      <c r="F43" s="26" t="s">
        <v>201</v>
      </c>
      <c r="G43" s="22"/>
      <c r="H43" s="22"/>
      <c r="I43" s="22"/>
      <c r="J43" s="22"/>
      <c r="K43" s="42"/>
      <c r="L43" s="42"/>
      <c r="M43" s="42"/>
      <c r="N43" s="42"/>
      <c r="O43" s="42"/>
      <c r="P43" s="42"/>
      <c r="Q43" s="42"/>
    </row>
    <row r="44" spans="2:17" x14ac:dyDescent="0.3">
      <c r="B44" s="37" t="s">
        <v>194</v>
      </c>
      <c r="C44" s="26" t="str">
        <f>Universal_Inputs!A19</f>
        <v>transport_distance</v>
      </c>
      <c r="D44" s="26"/>
      <c r="E44" s="26"/>
      <c r="F44" s="26" t="s">
        <v>202</v>
      </c>
      <c r="G44" s="22"/>
      <c r="H44" s="22"/>
      <c r="I44" s="22"/>
      <c r="J44" s="22"/>
      <c r="K44" s="42"/>
      <c r="L44" s="42"/>
      <c r="M44" s="42"/>
      <c r="N44" s="42"/>
      <c r="O44" s="42"/>
      <c r="P44" s="42"/>
      <c r="Q44" s="42"/>
    </row>
    <row r="45" spans="2:17" x14ac:dyDescent="0.3">
      <c r="B45" s="37" t="s">
        <v>194</v>
      </c>
      <c r="C45" s="26" t="str">
        <f>Universal_Inputs!A20</f>
        <v>transport_cost</v>
      </c>
      <c r="D45" s="26"/>
      <c r="E45" s="26"/>
      <c r="F45" s="26" t="s">
        <v>202</v>
      </c>
      <c r="G45" s="22"/>
      <c r="H45" s="22"/>
      <c r="I45" s="22"/>
      <c r="J45" s="22"/>
      <c r="K45" s="42"/>
      <c r="L45" s="42"/>
      <c r="M45" s="42"/>
      <c r="N45" s="42"/>
      <c r="O45" s="42"/>
      <c r="P45" s="42"/>
      <c r="Q45" s="42"/>
    </row>
    <row r="46" spans="2:17" x14ac:dyDescent="0.3">
      <c r="B46" s="37" t="s">
        <v>194</v>
      </c>
      <c r="C46" s="26" t="str">
        <f>Universal_Inputs!A21</f>
        <v>storage_cost</v>
      </c>
      <c r="D46" s="26"/>
      <c r="E46" s="26"/>
      <c r="F46" s="26" t="s">
        <v>203</v>
      </c>
      <c r="G46" s="22"/>
      <c r="H46" s="22"/>
      <c r="I46" s="22"/>
      <c r="J46" s="22"/>
      <c r="K46" s="42"/>
      <c r="L46" s="42"/>
      <c r="M46" s="42"/>
      <c r="N46" s="42"/>
      <c r="O46" s="42"/>
      <c r="P46" s="42"/>
      <c r="Q46" s="42"/>
    </row>
    <row r="47" spans="2:17" x14ac:dyDescent="0.3">
      <c r="B47" s="37" t="s">
        <v>194</v>
      </c>
      <c r="C47" s="26" t="str">
        <f>Universal_Inputs!A22</f>
        <v>gasoline_price</v>
      </c>
      <c r="D47" s="26"/>
      <c r="E47" s="26"/>
      <c r="F47" s="26" t="s">
        <v>205</v>
      </c>
      <c r="G47" s="22"/>
      <c r="H47" s="22"/>
      <c r="I47" s="22"/>
      <c r="J47" s="22"/>
      <c r="K47" s="42"/>
      <c r="L47" s="42"/>
      <c r="M47" s="42"/>
      <c r="N47" s="42"/>
      <c r="O47" s="42"/>
      <c r="P47" s="42"/>
      <c r="Q47" s="42"/>
    </row>
    <row r="48" spans="2:17" x14ac:dyDescent="0.3">
      <c r="B48" s="37" t="s">
        <v>194</v>
      </c>
      <c r="C48" s="26" t="str">
        <f>Universal_Inputs!A23</f>
        <v>water_cost</v>
      </c>
      <c r="D48" s="26"/>
      <c r="E48" s="26"/>
      <c r="F48" s="26" t="s">
        <v>204</v>
      </c>
      <c r="G48" s="22"/>
      <c r="H48" s="22"/>
      <c r="I48" s="22"/>
      <c r="J48" s="22"/>
      <c r="K48" s="42"/>
      <c r="L48" s="42"/>
      <c r="M48" s="42"/>
      <c r="N48" s="42"/>
      <c r="O48" s="42"/>
      <c r="P48" s="42"/>
      <c r="Q48" s="42"/>
    </row>
    <row r="49" spans="1:18" x14ac:dyDescent="0.3">
      <c r="B49" s="37" t="s">
        <v>194</v>
      </c>
      <c r="C49" s="26" t="str">
        <f>Universal_Inputs!A24</f>
        <v>maintenance_factor</v>
      </c>
      <c r="D49" s="26"/>
      <c r="E49" s="26"/>
      <c r="F49" s="26" t="s">
        <v>206</v>
      </c>
      <c r="G49" s="22"/>
      <c r="H49" s="22"/>
      <c r="I49" s="22"/>
      <c r="J49" s="22"/>
      <c r="K49" s="43"/>
      <c r="L49" s="43"/>
      <c r="M49" s="43"/>
      <c r="N49" s="43"/>
      <c r="O49" s="43"/>
      <c r="P49" s="43"/>
      <c r="Q49" s="43"/>
    </row>
    <row r="50" spans="1:18" x14ac:dyDescent="0.3">
      <c r="B50" s="37" t="s">
        <v>194</v>
      </c>
      <c r="C50" s="26" t="str">
        <f>Universal_Inputs!A25</f>
        <v>indirect_labour_factor</v>
      </c>
      <c r="D50" s="26"/>
      <c r="E50" s="26"/>
      <c r="F50" s="26" t="s">
        <v>206</v>
      </c>
      <c r="G50" s="22"/>
      <c r="H50" s="22"/>
      <c r="I50" s="22"/>
      <c r="J50" s="22"/>
      <c r="K50" s="43"/>
      <c r="L50" s="43"/>
      <c r="M50" s="43"/>
      <c r="N50" s="43"/>
      <c r="O50" s="43"/>
      <c r="P50" s="43"/>
      <c r="Q50" s="43"/>
    </row>
    <row r="51" spans="1:18" x14ac:dyDescent="0.3">
      <c r="B51" s="37" t="s">
        <v>194</v>
      </c>
      <c r="C51" s="26" t="str">
        <f>Universal_Inputs!A26</f>
        <v>insurance_factor</v>
      </c>
      <c r="D51" s="26"/>
      <c r="E51" s="26"/>
      <c r="F51" s="26" t="s">
        <v>206</v>
      </c>
      <c r="G51" s="22"/>
      <c r="H51" s="22"/>
      <c r="I51" s="22"/>
      <c r="J51" s="22"/>
      <c r="K51" s="43"/>
      <c r="L51" s="43"/>
      <c r="M51" s="43"/>
      <c r="N51" s="43"/>
      <c r="O51" s="43"/>
      <c r="P51" s="43"/>
      <c r="Q51" s="43"/>
    </row>
    <row r="52" spans="1:18" x14ac:dyDescent="0.3">
      <c r="B52" s="37" t="s">
        <v>194</v>
      </c>
      <c r="C52" s="26" t="str">
        <f>Universal_Inputs!A27</f>
        <v>taxes_fees_factor</v>
      </c>
      <c r="D52" s="26"/>
      <c r="E52" s="26"/>
      <c r="F52" s="26" t="s">
        <v>206</v>
      </c>
      <c r="G52" s="22"/>
      <c r="H52" s="22"/>
      <c r="I52" s="22"/>
      <c r="J52" s="22"/>
      <c r="K52" s="43"/>
      <c r="L52" s="43"/>
      <c r="M52" s="43"/>
      <c r="N52" s="43"/>
      <c r="O52" s="43"/>
      <c r="P52" s="43"/>
      <c r="Q52" s="43"/>
    </row>
    <row r="53" spans="1:18" x14ac:dyDescent="0.3">
      <c r="B53" s="37" t="s">
        <v>194</v>
      </c>
      <c r="C53" s="26" t="str">
        <f>Universal_Inputs!A28</f>
        <v>operator_salary</v>
      </c>
      <c r="D53" s="26"/>
      <c r="E53" s="26"/>
      <c r="F53" s="26" t="s">
        <v>206</v>
      </c>
      <c r="G53" s="22"/>
      <c r="H53" s="22"/>
      <c r="I53" s="22"/>
      <c r="J53" s="22"/>
      <c r="K53" s="43"/>
      <c r="L53" s="43"/>
      <c r="M53" s="43"/>
      <c r="N53" s="43"/>
      <c r="O53" s="43"/>
      <c r="P53" s="43"/>
      <c r="Q53" s="43"/>
    </row>
    <row r="54" spans="1:18" x14ac:dyDescent="0.3">
      <c r="B54" s="37" t="s">
        <v>194</v>
      </c>
      <c r="C54" s="26" t="str">
        <f>Universal_Inputs!A29</f>
        <v>productivity_factor</v>
      </c>
      <c r="D54" s="26"/>
      <c r="E54" s="26"/>
      <c r="F54" s="26" t="s">
        <v>206</v>
      </c>
      <c r="G54" s="22"/>
      <c r="H54" s="22"/>
      <c r="I54" s="22"/>
      <c r="J54" s="22"/>
      <c r="K54" s="43"/>
      <c r="L54" s="43"/>
      <c r="M54" s="43"/>
      <c r="N54" s="43"/>
      <c r="O54" s="43"/>
      <c r="P54" s="43"/>
      <c r="Q54" s="43"/>
    </row>
    <row r="55" spans="1:18" x14ac:dyDescent="0.3">
      <c r="B55" s="37" t="s">
        <v>194</v>
      </c>
      <c r="C55" s="26" t="str">
        <f>Universal_Inputs!A30</f>
        <v>learning_rate_opex</v>
      </c>
      <c r="D55" s="26"/>
      <c r="E55" s="26"/>
      <c r="F55" s="26" t="s">
        <v>207</v>
      </c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</row>
    <row r="56" spans="1:18" x14ac:dyDescent="0.3">
      <c r="B56" s="37" t="s">
        <v>194</v>
      </c>
      <c r="C56" s="26" t="e">
        <f>Universal_Inputs!#REF!</f>
        <v>#REF!</v>
      </c>
      <c r="D56" s="26"/>
      <c r="E56" s="26"/>
      <c r="F56" s="26" t="s">
        <v>208</v>
      </c>
      <c r="G56" s="22"/>
      <c r="H56" s="22"/>
      <c r="I56" s="22"/>
      <c r="J56" s="22"/>
      <c r="K56" s="31"/>
      <c r="L56" s="31"/>
      <c r="M56" s="31"/>
      <c r="N56" s="31"/>
      <c r="O56" s="31"/>
      <c r="P56" s="31"/>
      <c r="Q56" s="31"/>
      <c r="R56" s="26"/>
    </row>
    <row r="57" spans="1:18" x14ac:dyDescent="0.3">
      <c r="B57" s="37" t="s">
        <v>194</v>
      </c>
      <c r="C57" s="26" t="e">
        <f>Universal_Inputs!#REF!</f>
        <v>#REF!</v>
      </c>
      <c r="D57" s="26"/>
      <c r="E57" s="26"/>
      <c r="F57" s="26" t="s">
        <v>208</v>
      </c>
      <c r="G57" s="22"/>
      <c r="H57" s="22"/>
      <c r="I57" s="22"/>
      <c r="J57" s="22"/>
      <c r="K57" s="31"/>
      <c r="L57" s="31"/>
      <c r="M57" s="31"/>
      <c r="N57" s="31"/>
      <c r="O57" s="31"/>
      <c r="P57" s="31"/>
      <c r="Q57" s="31"/>
      <c r="R57" s="26"/>
    </row>
    <row r="58" spans="1:18" x14ac:dyDescent="0.3">
      <c r="B58" s="37" t="s">
        <v>194</v>
      </c>
      <c r="C58" s="26" t="e">
        <f>Universal_Inputs!#REF!</f>
        <v>#REF!</v>
      </c>
      <c r="D58" s="26"/>
      <c r="E58" s="26"/>
      <c r="F58" s="26" t="s">
        <v>208</v>
      </c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</row>
    <row r="59" spans="1:18" x14ac:dyDescent="0.3">
      <c r="B59" s="37" t="s">
        <v>194</v>
      </c>
      <c r="C59" s="26" t="e">
        <f>Universal_Inputs!#REF!</f>
        <v>#REF!</v>
      </c>
      <c r="D59" s="26"/>
      <c r="E59" s="26"/>
      <c r="F59" s="26" t="s">
        <v>208</v>
      </c>
      <c r="G59" s="22"/>
      <c r="H59" s="22"/>
      <c r="I59" s="22"/>
      <c r="J59" s="22"/>
      <c r="K59" s="44"/>
      <c r="L59" s="44"/>
      <c r="M59" s="44"/>
      <c r="N59" s="44"/>
      <c r="O59" s="44"/>
      <c r="P59" s="44"/>
      <c r="Q59" s="44"/>
      <c r="R59" s="26"/>
    </row>
    <row r="60" spans="1:18" x14ac:dyDescent="0.3">
      <c r="B60" s="37" t="s">
        <v>195</v>
      </c>
      <c r="C60" s="26" t="str">
        <f>Technology_Inputs!A2</f>
        <v>initial_scale</v>
      </c>
      <c r="D60" s="26"/>
      <c r="E60" s="26"/>
      <c r="F60" s="26" t="s">
        <v>196</v>
      </c>
      <c r="G60" s="22"/>
      <c r="H60" s="22"/>
      <c r="I60" s="22"/>
      <c r="J60" s="22"/>
      <c r="K60" s="44"/>
      <c r="L60" s="44"/>
      <c r="M60" s="44"/>
      <c r="N60" s="44"/>
      <c r="O60" s="44"/>
      <c r="P60" s="44"/>
      <c r="Q60" s="44"/>
      <c r="R60" s="26"/>
    </row>
    <row r="61" spans="1:18" x14ac:dyDescent="0.3">
      <c r="A61" s="32"/>
      <c r="B61" s="37" t="s">
        <v>195</v>
      </c>
      <c r="C61" s="26" t="str">
        <f>Technology_Inputs!A4</f>
        <v>co2_purity</v>
      </c>
      <c r="D61" s="26"/>
      <c r="E61" s="26"/>
      <c r="F61" s="26" t="s">
        <v>201</v>
      </c>
      <c r="G61" s="22"/>
      <c r="H61" s="22"/>
      <c r="I61" s="22"/>
      <c r="J61" s="22"/>
      <c r="K61" s="43"/>
      <c r="L61" s="43"/>
      <c r="M61" s="43"/>
      <c r="N61" s="43"/>
      <c r="O61" s="43"/>
      <c r="P61" s="43"/>
      <c r="Q61" s="43"/>
      <c r="R61" s="26"/>
    </row>
    <row r="62" spans="1:18" x14ac:dyDescent="0.3">
      <c r="A62" s="32"/>
      <c r="B62" s="37" t="s">
        <v>195</v>
      </c>
      <c r="C62" s="26" t="str">
        <f>Technology_Inputs!A5</f>
        <v>ratio_co2_compressed_to_captured</v>
      </c>
      <c r="D62" s="26"/>
      <c r="E62" s="26"/>
      <c r="F62" s="26" t="s">
        <v>202</v>
      </c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</row>
    <row r="63" spans="1:18" x14ac:dyDescent="0.3">
      <c r="A63" s="26"/>
      <c r="B63" s="37" t="s">
        <v>195</v>
      </c>
      <c r="C63" s="26" t="str">
        <f>Technology_Inputs!A6</f>
        <v>electricity_requirement</v>
      </c>
      <c r="D63" s="26"/>
      <c r="E63" s="26"/>
      <c r="F63" s="26" t="s">
        <v>201</v>
      </c>
      <c r="G63" s="22"/>
      <c r="H63" s="22"/>
      <c r="I63" s="22"/>
      <c r="J63" s="22"/>
      <c r="K63" s="26"/>
      <c r="L63" s="26"/>
      <c r="M63" s="26"/>
      <c r="N63" s="26"/>
      <c r="O63" s="26"/>
      <c r="P63" s="26"/>
      <c r="Q63" s="26"/>
      <c r="R63" s="26"/>
    </row>
    <row r="64" spans="1:18" x14ac:dyDescent="0.3">
      <c r="A64" s="26"/>
      <c r="B64" s="37" t="s">
        <v>195</v>
      </c>
      <c r="C64" s="26" t="str">
        <f>Technology_Inputs!A8</f>
        <v>heat_requirement_gas</v>
      </c>
      <c r="D64" s="26"/>
      <c r="E64" s="26"/>
      <c r="F64" s="26" t="s">
        <v>209</v>
      </c>
      <c r="G64" s="22"/>
      <c r="H64" s="22"/>
      <c r="I64" s="22"/>
      <c r="J64" s="22"/>
      <c r="K64" s="31"/>
      <c r="L64" s="31"/>
      <c r="M64" s="31"/>
      <c r="N64" s="31"/>
      <c r="O64" s="31"/>
      <c r="P64" s="31"/>
      <c r="Q64" s="31"/>
      <c r="R64" s="26"/>
    </row>
    <row r="65" spans="1:18" x14ac:dyDescent="0.3">
      <c r="A65" s="26"/>
      <c r="B65" s="37" t="s">
        <v>195</v>
      </c>
      <c r="C65" s="26" t="str">
        <f>Technology_Inputs!A9</f>
        <v>temperature_heat</v>
      </c>
      <c r="D65" s="26"/>
      <c r="E65" s="26"/>
      <c r="F65" s="26" t="s">
        <v>209</v>
      </c>
      <c r="G65" s="22"/>
      <c r="H65" s="22"/>
      <c r="I65" s="22"/>
      <c r="J65" s="22"/>
      <c r="K65" s="31"/>
      <c r="L65" s="31"/>
      <c r="M65" s="31"/>
      <c r="N65" s="31"/>
      <c r="O65" s="31"/>
      <c r="P65" s="31"/>
      <c r="Q65" s="31"/>
      <c r="R65" s="26"/>
    </row>
    <row r="66" spans="1:18" x14ac:dyDescent="0.3">
      <c r="A66" s="26"/>
      <c r="B66" s="37" t="s">
        <v>195</v>
      </c>
      <c r="C66" s="26" t="str">
        <f>Technology_Inputs!A10</f>
        <v>water_requirement</v>
      </c>
      <c r="D66" s="26"/>
      <c r="E66" s="26"/>
      <c r="F66" s="26" t="s">
        <v>206</v>
      </c>
      <c r="G66" s="22"/>
      <c r="H66" s="22"/>
      <c r="I66" s="22"/>
      <c r="J66" s="22"/>
      <c r="K66" s="31"/>
      <c r="L66" s="31"/>
      <c r="M66" s="31"/>
      <c r="N66" s="31"/>
      <c r="O66" s="31"/>
      <c r="P66" s="31"/>
      <c r="Q66" s="31"/>
      <c r="R66" s="26"/>
    </row>
    <row r="67" spans="1:18" x14ac:dyDescent="0.3">
      <c r="A67" s="26"/>
      <c r="B67" s="37" t="s">
        <v>195</v>
      </c>
      <c r="C67" s="26" t="str">
        <f>Technology_Inputs!A11</f>
        <v>chemicals_cost</v>
      </c>
      <c r="D67" s="26"/>
      <c r="E67" s="26"/>
      <c r="F67" s="26" t="s">
        <v>206</v>
      </c>
      <c r="G67" s="22"/>
      <c r="H67" s="22"/>
      <c r="I67" s="22"/>
      <c r="J67" s="22"/>
      <c r="K67" s="42"/>
      <c r="L67" s="42"/>
      <c r="M67" s="42"/>
      <c r="N67" s="42"/>
      <c r="O67" s="42"/>
      <c r="P67" s="42"/>
      <c r="Q67" s="42"/>
      <c r="R67" s="26"/>
    </row>
    <row r="68" spans="1:18" x14ac:dyDescent="0.3">
      <c r="A68" s="26"/>
      <c r="B68" s="37" t="s">
        <v>195</v>
      </c>
      <c r="C68" s="26" t="str">
        <f>Technology_Inputs!A12</f>
        <v>gasoline_requirement</v>
      </c>
      <c r="D68" s="26"/>
      <c r="E68" s="26"/>
      <c r="F68" s="26" t="s">
        <v>206</v>
      </c>
      <c r="G68" s="22"/>
      <c r="H68" s="22"/>
      <c r="I68" s="22"/>
      <c r="J68" s="22"/>
      <c r="K68" s="43"/>
      <c r="L68" s="43"/>
      <c r="M68" s="43"/>
      <c r="N68" s="43"/>
      <c r="O68" s="43"/>
      <c r="P68" s="43"/>
      <c r="Q68" s="43"/>
      <c r="R68" s="26"/>
    </row>
    <row r="69" spans="1:18" x14ac:dyDescent="0.3">
      <c r="A69" s="26"/>
      <c r="B69" s="37" t="s">
        <v>195</v>
      </c>
      <c r="C69" s="26" t="str">
        <f>Technology_Inputs!A13</f>
        <v>process_contingency_factor</v>
      </c>
      <c r="D69" s="26"/>
      <c r="E69" s="26"/>
      <c r="F69" s="19" t="s">
        <v>197</v>
      </c>
      <c r="G69" s="22"/>
      <c r="H69" s="22"/>
      <c r="I69" s="22"/>
      <c r="J69" s="22"/>
      <c r="K69" s="26"/>
      <c r="L69" s="26"/>
      <c r="M69" s="26"/>
      <c r="N69" s="26"/>
      <c r="O69" s="26"/>
      <c r="P69" s="26"/>
      <c r="Q69" s="26"/>
      <c r="R69" s="26"/>
    </row>
    <row r="70" spans="1:18" x14ac:dyDescent="0.3">
      <c r="A70" s="26"/>
      <c r="B70" s="37" t="s">
        <v>195</v>
      </c>
      <c r="C70" s="26" t="str">
        <f>Technology_Inputs!A14</f>
        <v>learning_rate_system</v>
      </c>
      <c r="D70" s="26"/>
      <c r="E70" s="26"/>
      <c r="F70" s="26" t="s">
        <v>210</v>
      </c>
      <c r="G70" s="22"/>
      <c r="H70" s="22"/>
      <c r="I70" s="22"/>
      <c r="J70" s="22"/>
      <c r="K70" s="26"/>
      <c r="L70" s="26"/>
      <c r="M70" s="26"/>
      <c r="N70" s="26"/>
      <c r="O70" s="26"/>
      <c r="P70" s="26"/>
      <c r="Q70" s="26"/>
      <c r="R70" s="26"/>
    </row>
    <row r="71" spans="1:18" x14ac:dyDescent="0.3">
      <c r="A71" s="26"/>
      <c r="B71" s="37" t="s">
        <v>195</v>
      </c>
      <c r="C71" s="26" t="e">
        <f>Technology_Inputs!#REF!</f>
        <v>#REF!</v>
      </c>
      <c r="D71" s="26"/>
      <c r="E71" s="26"/>
      <c r="F71" s="26" t="s">
        <v>210</v>
      </c>
      <c r="G71" s="22"/>
      <c r="H71" s="22"/>
      <c r="I71" s="22"/>
      <c r="J71" s="22"/>
      <c r="K71" s="44"/>
      <c r="L71" s="44"/>
      <c r="M71" s="44"/>
      <c r="N71" s="44"/>
      <c r="O71" s="44"/>
      <c r="P71" s="44"/>
      <c r="Q71" s="44"/>
      <c r="R71" s="26"/>
    </row>
    <row r="72" spans="1:18" x14ac:dyDescent="0.3">
      <c r="B72" s="37" t="s">
        <v>195</v>
      </c>
      <c r="C72" s="26" t="e">
        <f>Technology_Inputs!#REF!</f>
        <v>#REF!</v>
      </c>
      <c r="D72" s="26"/>
      <c r="E72" s="26"/>
      <c r="F72" s="26" t="s">
        <v>210</v>
      </c>
      <c r="G72" s="22"/>
      <c r="H72" s="22"/>
      <c r="I72" s="22"/>
      <c r="J72" s="22"/>
      <c r="K72" s="44"/>
      <c r="L72" s="44"/>
      <c r="M72" s="44"/>
      <c r="N72" s="44"/>
      <c r="O72" s="44"/>
      <c r="P72" s="44"/>
      <c r="Q72" s="44"/>
      <c r="R72" s="26"/>
    </row>
    <row r="73" spans="1:18" x14ac:dyDescent="0.3">
      <c r="B73" s="37" t="s">
        <v>195</v>
      </c>
      <c r="C73" s="26" t="e">
        <f>Technology_Inputs!#REF!</f>
        <v>#REF!</v>
      </c>
      <c r="D73" s="26"/>
      <c r="E73" s="26"/>
      <c r="F73" s="26" t="s">
        <v>211</v>
      </c>
      <c r="G73" s="26"/>
      <c r="H73" s="26"/>
      <c r="I73" s="26"/>
      <c r="J73" s="26"/>
      <c r="K73" s="44"/>
      <c r="L73" s="44"/>
      <c r="M73" s="44"/>
      <c r="N73" s="44"/>
      <c r="O73" s="44"/>
      <c r="P73" s="44"/>
      <c r="Q73" s="44"/>
      <c r="R73" s="26"/>
    </row>
    <row r="74" spans="1:18" x14ac:dyDescent="0.3">
      <c r="B74" s="37" t="s">
        <v>195</v>
      </c>
      <c r="C74" s="26" t="e">
        <f>Technology_Inputs!#REF!</f>
        <v>#REF!</v>
      </c>
      <c r="D74" s="26"/>
      <c r="E74" s="26"/>
      <c r="F74" s="26" t="s">
        <v>211</v>
      </c>
      <c r="G74" s="22"/>
      <c r="H74" s="22"/>
      <c r="I74" s="22"/>
      <c r="J74" s="22"/>
      <c r="K74" s="44"/>
      <c r="L74" s="44"/>
      <c r="M74" s="44"/>
      <c r="N74" s="44"/>
      <c r="O74" s="44"/>
      <c r="P74" s="44"/>
      <c r="Q74" s="44"/>
      <c r="R74" s="26"/>
    </row>
    <row r="75" spans="1:18" x14ac:dyDescent="0.3">
      <c r="B75" s="37" t="s">
        <v>195</v>
      </c>
      <c r="C75" s="26" t="e">
        <f>Technology_Inputs!#REF!</f>
        <v>#REF!</v>
      </c>
      <c r="D75" s="26"/>
      <c r="E75" s="26"/>
      <c r="F75" s="26" t="s">
        <v>211</v>
      </c>
      <c r="G75" s="22"/>
      <c r="H75" s="22"/>
      <c r="I75" s="22"/>
      <c r="J75" s="22"/>
      <c r="K75" s="46"/>
      <c r="L75" s="46"/>
      <c r="M75" s="46"/>
      <c r="N75" s="46"/>
      <c r="O75" s="46"/>
      <c r="P75" s="46"/>
      <c r="Q75" s="46"/>
      <c r="R75" s="26"/>
    </row>
    <row r="76" spans="1:18" x14ac:dyDescent="0.3">
      <c r="B76" s="37" t="s">
        <v>195</v>
      </c>
      <c r="C76" s="26" t="e">
        <f>Technology_Inputs!#REF!</f>
        <v>#REF!</v>
      </c>
      <c r="D76" s="26"/>
      <c r="E76" s="26"/>
      <c r="F76" s="26" t="s">
        <v>211</v>
      </c>
      <c r="G76" s="22"/>
      <c r="H76" s="22"/>
      <c r="I76" s="22"/>
      <c r="J76" s="22"/>
      <c r="K76" s="26"/>
      <c r="L76" s="26"/>
      <c r="M76" s="26"/>
      <c r="N76" s="26"/>
      <c r="O76" s="26"/>
      <c r="P76" s="26"/>
      <c r="Q76" s="26"/>
      <c r="R76" s="26"/>
    </row>
    <row r="77" spans="1:18" x14ac:dyDescent="0.3">
      <c r="B77" s="37" t="s">
        <v>195</v>
      </c>
      <c r="C77" s="26" t="e">
        <f>Technology_Inputs!#REF!</f>
        <v>#REF!</v>
      </c>
      <c r="D77" s="26"/>
      <c r="E77" s="26"/>
      <c r="F77" s="26" t="s">
        <v>211</v>
      </c>
      <c r="G77" s="22"/>
      <c r="H77" s="22"/>
      <c r="I77" s="22"/>
      <c r="J77" s="22"/>
      <c r="K77" s="44"/>
      <c r="L77" s="44"/>
      <c r="M77" s="44"/>
      <c r="N77" s="44"/>
      <c r="O77" s="44"/>
      <c r="P77" s="44"/>
      <c r="Q77" s="44"/>
      <c r="R77" s="26"/>
    </row>
    <row r="78" spans="1:18" x14ac:dyDescent="0.3">
      <c r="B78" s="37" t="s">
        <v>195</v>
      </c>
      <c r="C78" s="26" t="e">
        <f>Technology_Inputs!#REF!</f>
        <v>#REF!</v>
      </c>
      <c r="F78" s="26" t="s">
        <v>211</v>
      </c>
    </row>
    <row r="79" spans="1:18" x14ac:dyDescent="0.3">
      <c r="B79" s="37" t="s">
        <v>195</v>
      </c>
      <c r="C79" s="26" t="e">
        <f>Technology_Inputs!#REF!</f>
        <v>#REF!</v>
      </c>
      <c r="F79" s="26" t="s">
        <v>211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D9DCC-B625-4500-8DAD-EC6583DCD7E3}">
  <dimension ref="A1:I30"/>
  <sheetViews>
    <sheetView zoomScale="60" zoomScaleNormal="100" workbookViewId="0">
      <selection sqref="A1:XFD1048576"/>
    </sheetView>
  </sheetViews>
  <sheetFormatPr defaultColWidth="8.88671875" defaultRowHeight="14.4" x14ac:dyDescent="0.3"/>
  <cols>
    <col min="1" max="1" width="26.21875" customWidth="1"/>
    <col min="2" max="2" width="18.21875" customWidth="1"/>
    <col min="3" max="3" width="13" customWidth="1"/>
    <col min="4" max="4" width="31.109375" customWidth="1"/>
    <col min="6" max="6" width="15.44140625" customWidth="1"/>
  </cols>
  <sheetData>
    <row r="1" spans="1:7" ht="15" customHeight="1" x14ac:dyDescent="0.3">
      <c r="A1" s="1" t="s">
        <v>2</v>
      </c>
      <c r="B1" s="1" t="s">
        <v>3</v>
      </c>
      <c r="C1" s="1" t="s">
        <v>94</v>
      </c>
      <c r="D1" s="1" t="s">
        <v>0</v>
      </c>
      <c r="E1" s="1" t="s">
        <v>95</v>
      </c>
      <c r="F1" s="1" t="s">
        <v>1</v>
      </c>
      <c r="G1" s="6"/>
    </row>
    <row r="2" spans="1:7" ht="15.6" customHeight="1" x14ac:dyDescent="0.3">
      <c r="A2" t="s">
        <v>96</v>
      </c>
      <c r="C2" s="62" t="s">
        <v>68</v>
      </c>
    </row>
    <row r="3" spans="1:7" ht="15.6" customHeight="1" x14ac:dyDescent="0.3">
      <c r="A3" t="s">
        <v>274</v>
      </c>
      <c r="C3" s="90" t="s">
        <v>221</v>
      </c>
    </row>
    <row r="4" spans="1:7" ht="15.6" customHeight="1" x14ac:dyDescent="0.3">
      <c r="A4" t="s">
        <v>223</v>
      </c>
      <c r="C4" s="62" t="s">
        <v>82</v>
      </c>
    </row>
    <row r="5" spans="1:7" x14ac:dyDescent="0.3">
      <c r="A5" t="s">
        <v>218</v>
      </c>
      <c r="C5">
        <v>2022</v>
      </c>
    </row>
    <row r="6" spans="1:7" x14ac:dyDescent="0.3">
      <c r="A6" t="s">
        <v>98</v>
      </c>
      <c r="C6">
        <v>3.6</v>
      </c>
      <c r="D6" t="s">
        <v>97</v>
      </c>
    </row>
    <row r="7" spans="1:7" s="6" customFormat="1" x14ac:dyDescent="0.3">
      <c r="A7" s="6" t="s">
        <v>99</v>
      </c>
      <c r="C7" s="6">
        <f>0.00105505585262*1000</f>
        <v>1.05505585262</v>
      </c>
      <c r="D7" s="6" t="s">
        <v>224</v>
      </c>
      <c r="F7" s="6" t="s">
        <v>289</v>
      </c>
    </row>
    <row r="9" spans="1:7" x14ac:dyDescent="0.3">
      <c r="A9" t="s">
        <v>33</v>
      </c>
      <c r="C9">
        <v>0.15</v>
      </c>
      <c r="D9" t="s">
        <v>148</v>
      </c>
      <c r="E9" s="16" t="s">
        <v>135</v>
      </c>
      <c r="F9" t="s">
        <v>171</v>
      </c>
    </row>
    <row r="10" spans="1:7" x14ac:dyDescent="0.3">
      <c r="A10" t="s">
        <v>10</v>
      </c>
      <c r="C10" s="65">
        <v>25</v>
      </c>
      <c r="E10" s="15" t="s">
        <v>149</v>
      </c>
      <c r="F10" t="s">
        <v>170</v>
      </c>
    </row>
    <row r="11" spans="1:7" x14ac:dyDescent="0.3">
      <c r="A11" t="s">
        <v>11</v>
      </c>
      <c r="B11" s="47"/>
      <c r="C11">
        <v>7.0000000000000007E-2</v>
      </c>
      <c r="E11" s="17" t="s">
        <v>291</v>
      </c>
      <c r="F11" t="s">
        <v>167</v>
      </c>
    </row>
    <row r="12" spans="1:7" x14ac:dyDescent="0.3">
      <c r="A12" t="s">
        <v>105</v>
      </c>
      <c r="B12" t="s">
        <v>237</v>
      </c>
      <c r="C12">
        <v>0.35</v>
      </c>
      <c r="E12" s="16" t="s">
        <v>142</v>
      </c>
      <c r="F12" t="s">
        <v>162</v>
      </c>
    </row>
    <row r="13" spans="1:7" x14ac:dyDescent="0.3">
      <c r="A13" t="s">
        <v>107</v>
      </c>
      <c r="B13" t="s">
        <v>238</v>
      </c>
      <c r="C13">
        <v>7.0000000000000007E-2</v>
      </c>
      <c r="E13" s="16" t="s">
        <v>147</v>
      </c>
      <c r="F13" t="s">
        <v>161</v>
      </c>
    </row>
    <row r="14" spans="1:7" x14ac:dyDescent="0.3">
      <c r="A14" t="s">
        <v>236</v>
      </c>
      <c r="B14" t="s">
        <v>238</v>
      </c>
      <c r="C14">
        <v>5.0000000000000001E-3</v>
      </c>
      <c r="E14" s="16" t="s">
        <v>147</v>
      </c>
      <c r="F14" t="s">
        <v>161</v>
      </c>
    </row>
    <row r="15" spans="1:7" x14ac:dyDescent="0.3">
      <c r="A15" t="s">
        <v>108</v>
      </c>
      <c r="B15" t="s">
        <v>238</v>
      </c>
      <c r="C15">
        <v>0.02</v>
      </c>
      <c r="E15" s="16" t="s">
        <v>147</v>
      </c>
      <c r="F15" t="s">
        <v>161</v>
      </c>
    </row>
    <row r="16" spans="1:7" x14ac:dyDescent="0.3">
      <c r="A16" t="s">
        <v>110</v>
      </c>
      <c r="B16" t="s">
        <v>239</v>
      </c>
      <c r="C16">
        <v>0.25</v>
      </c>
      <c r="D16" s="48" t="s">
        <v>132</v>
      </c>
      <c r="E16" s="16" t="s">
        <v>147</v>
      </c>
      <c r="F16" t="s">
        <v>161</v>
      </c>
    </row>
    <row r="17" spans="1:9" x14ac:dyDescent="0.3">
      <c r="A17" t="s">
        <v>109</v>
      </c>
      <c r="B17" t="s">
        <v>240</v>
      </c>
      <c r="C17">
        <v>0.02</v>
      </c>
      <c r="D17" s="48" t="s">
        <v>245</v>
      </c>
      <c r="E17" s="16" t="s">
        <v>147</v>
      </c>
      <c r="F17" t="s">
        <v>161</v>
      </c>
    </row>
    <row r="18" spans="1:9" x14ac:dyDescent="0.3">
      <c r="A18" t="s">
        <v>111</v>
      </c>
      <c r="B18" t="s">
        <v>241</v>
      </c>
      <c r="C18">
        <v>0.08</v>
      </c>
      <c r="D18" s="49" t="s">
        <v>133</v>
      </c>
      <c r="E18" s="16" t="s">
        <v>147</v>
      </c>
      <c r="F18" t="s">
        <v>161</v>
      </c>
    </row>
    <row r="19" spans="1:9" x14ac:dyDescent="0.3">
      <c r="A19" t="s">
        <v>12</v>
      </c>
      <c r="B19" t="s">
        <v>19</v>
      </c>
      <c r="C19">
        <v>50</v>
      </c>
      <c r="E19" s="16" t="s">
        <v>135</v>
      </c>
      <c r="F19" t="s">
        <v>168</v>
      </c>
    </row>
    <row r="20" spans="1:9" x14ac:dyDescent="0.3">
      <c r="A20" t="s">
        <v>13</v>
      </c>
      <c r="B20" s="47" t="s">
        <v>20</v>
      </c>
      <c r="C20">
        <v>9.0232499999999993E-2</v>
      </c>
      <c r="E20" s="16" t="s">
        <v>145</v>
      </c>
      <c r="F20" t="s">
        <v>168</v>
      </c>
    </row>
    <row r="21" spans="1:9" x14ac:dyDescent="0.3">
      <c r="A21" t="s">
        <v>14</v>
      </c>
      <c r="B21" s="47" t="s">
        <v>21</v>
      </c>
      <c r="C21">
        <v>19</v>
      </c>
      <c r="E21" s="16" t="s">
        <v>146</v>
      </c>
      <c r="F21" t="s">
        <v>168</v>
      </c>
    </row>
    <row r="22" spans="1:9" x14ac:dyDescent="0.3">
      <c r="A22" t="s">
        <v>17</v>
      </c>
      <c r="B22" t="s">
        <v>23</v>
      </c>
      <c r="C22" s="65">
        <v>24.730530177159039</v>
      </c>
      <c r="E22" s="16" t="s">
        <v>135</v>
      </c>
      <c r="F22" t="s">
        <v>168</v>
      </c>
    </row>
    <row r="23" spans="1:9" x14ac:dyDescent="0.3">
      <c r="A23" t="s">
        <v>18</v>
      </c>
      <c r="B23" t="s">
        <v>24</v>
      </c>
      <c r="C23" s="65">
        <v>0.25333713840016575</v>
      </c>
      <c r="E23" s="16" t="s">
        <v>147</v>
      </c>
      <c r="F23" t="s">
        <v>168</v>
      </c>
    </row>
    <row r="24" spans="1:9" x14ac:dyDescent="0.3">
      <c r="A24" t="s">
        <v>232</v>
      </c>
      <c r="B24" t="s">
        <v>112</v>
      </c>
      <c r="C24">
        <v>1.4999999999999999E-2</v>
      </c>
      <c r="E24" s="16" t="s">
        <v>147</v>
      </c>
      <c r="F24" t="s">
        <v>164</v>
      </c>
    </row>
    <row r="25" spans="1:9" x14ac:dyDescent="0.3">
      <c r="A25" t="s">
        <v>233</v>
      </c>
      <c r="B25" t="s">
        <v>163</v>
      </c>
      <c r="C25">
        <v>0.3</v>
      </c>
      <c r="E25" s="16" t="s">
        <v>147</v>
      </c>
      <c r="F25" t="s">
        <v>164</v>
      </c>
    </row>
    <row r="26" spans="1:9" x14ac:dyDescent="0.3">
      <c r="A26" t="s">
        <v>234</v>
      </c>
      <c r="B26" t="s">
        <v>112</v>
      </c>
      <c r="C26">
        <v>5.0000000000000001E-3</v>
      </c>
      <c r="E26" s="16" t="s">
        <v>147</v>
      </c>
      <c r="F26" t="s">
        <v>164</v>
      </c>
    </row>
    <row r="27" spans="1:9" x14ac:dyDescent="0.3">
      <c r="A27" t="s">
        <v>235</v>
      </c>
      <c r="B27" t="s">
        <v>112</v>
      </c>
      <c r="C27">
        <v>5.0000000000000001E-3</v>
      </c>
      <c r="E27" s="16" t="s">
        <v>147</v>
      </c>
      <c r="F27" t="s">
        <v>164</v>
      </c>
    </row>
    <row r="28" spans="1:9" x14ac:dyDescent="0.3">
      <c r="A28" t="s">
        <v>16</v>
      </c>
      <c r="B28" t="s">
        <v>22</v>
      </c>
      <c r="C28">
        <v>72186</v>
      </c>
      <c r="E28" s="16" t="s">
        <v>147</v>
      </c>
      <c r="F28" t="s">
        <v>169</v>
      </c>
    </row>
    <row r="29" spans="1:9" x14ac:dyDescent="0.3">
      <c r="A29" t="s">
        <v>15</v>
      </c>
      <c r="B29" s="47"/>
      <c r="C29">
        <v>1</v>
      </c>
      <c r="F29" t="s">
        <v>169</v>
      </c>
    </row>
    <row r="30" spans="1:9" x14ac:dyDescent="0.3">
      <c r="A30" t="s">
        <v>127</v>
      </c>
      <c r="C30">
        <v>2.5000000000000001E-2</v>
      </c>
      <c r="E30" s="16" t="s">
        <v>135</v>
      </c>
      <c r="F30" t="s">
        <v>175</v>
      </c>
      <c r="I30" s="63"/>
    </row>
  </sheetData>
  <hyperlinks>
    <hyperlink ref="E12" r:id="rId1" xr:uid="{577A1848-96CC-45C7-AB01-B1C5CE808556}"/>
    <hyperlink ref="E30" r:id="rId2" xr:uid="{5092EBAC-BB92-4045-B72A-3B864F7A1FED}"/>
    <hyperlink ref="E19" r:id="rId3" xr:uid="{6F13C648-61D1-4E91-8FEC-5BAA07A128A6}"/>
    <hyperlink ref="E20" r:id="rId4" display="https://pubs.acs.org/doi/full/10.1021/acs.est.7b01723" xr:uid="{6C9D2723-2E41-4023-A7F3-E5545E325384}"/>
    <hyperlink ref="E21" r:id="rId5" xr:uid="{F08676F3-DCCE-4EFC-B942-1922CC5DBA82}"/>
    <hyperlink ref="E22" r:id="rId6" xr:uid="{919DC568-37A9-4969-BF4A-FCFF28CECC57}"/>
    <hyperlink ref="E28" r:id="rId7" xr:uid="{09A9BF15-EEB4-47B1-BFC3-8F0F9D3003E3}"/>
    <hyperlink ref="E23" r:id="rId8" xr:uid="{74848C4B-B168-42FF-9DED-14D3F3DEA9E8}"/>
    <hyperlink ref="E9" r:id="rId9" xr:uid="{EDF20E2B-88DF-4C80-AAC1-9A79CE219AB8}"/>
    <hyperlink ref="E10" r:id="rId10" location="Sec23" xr:uid="{FB3D6BE0-1696-490E-9BC9-E264613BCB42}"/>
    <hyperlink ref="E13" r:id="rId11" xr:uid="{163DAC6D-E832-49FA-BF18-A51E86DBFCB9}"/>
    <hyperlink ref="E14" r:id="rId12" xr:uid="{B9201BDB-F094-4DA4-9BB4-8B1CC70468CC}"/>
    <hyperlink ref="E15" r:id="rId13" xr:uid="{B0C528C5-30AA-4F14-B320-398F6D6F112A}"/>
    <hyperlink ref="E16" r:id="rId14" xr:uid="{A3061352-6EB2-4BC6-9EFB-DBEEFAACB48A}"/>
    <hyperlink ref="E17" r:id="rId15" xr:uid="{E3E5070F-14DD-4E32-BA66-9184B7AD41D4}"/>
    <hyperlink ref="E18" r:id="rId16" xr:uid="{9B841F5B-EC34-4DCE-A108-70C27F8A5B7A}"/>
    <hyperlink ref="E24" r:id="rId17" xr:uid="{4002699F-36A0-4061-8147-0ED7F46475BB}"/>
    <hyperlink ref="E25" r:id="rId18" xr:uid="{F1FF62AD-9CC8-44E4-84E0-E5D385146FC4}"/>
    <hyperlink ref="E26" r:id="rId19" xr:uid="{0C5A2E4C-517B-4CEC-ACB5-873393DA5247}"/>
    <hyperlink ref="E27" r:id="rId20" xr:uid="{FF574CDA-9889-4891-B904-46554E26BD3D}"/>
    <hyperlink ref="E11" r:id="rId21" display="https://pages.stern.nyu.edu/~adamodar/New_Home_Page/datafile/wacc.html" xr:uid="{39E8A67C-A5E7-4561-A88C-CFD700396D6C}"/>
  </hyperlinks>
  <pageMargins left="0.7" right="0.7" top="0.75" bottom="0.75" header="0.3" footer="0.3"/>
  <pageSetup paperSize="9" orientation="portrait" r:id="rId2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D9443-CCD4-45D2-9B29-443D2E69E5D6}">
  <dimension ref="A1:J26"/>
  <sheetViews>
    <sheetView topLeftCell="A6" zoomScale="94" zoomScaleNormal="10" workbookViewId="0">
      <selection activeCell="D11" sqref="D11"/>
    </sheetView>
  </sheetViews>
  <sheetFormatPr defaultColWidth="8.88671875" defaultRowHeight="14.4" x14ac:dyDescent="0.3"/>
  <cols>
    <col min="1" max="1" width="31" bestFit="1" customWidth="1"/>
    <col min="2" max="2" width="9.88671875" bestFit="1" customWidth="1"/>
    <col min="3" max="3" width="8.88671875" bestFit="1" customWidth="1"/>
    <col min="4" max="4" width="7.33203125" bestFit="1" customWidth="1"/>
    <col min="5" max="5" width="10.44140625" bestFit="1" customWidth="1"/>
    <col min="6" max="7" width="11" bestFit="1" customWidth="1"/>
    <col min="9" max="9" width="19.44140625" customWidth="1"/>
    <col min="12" max="12" width="11" bestFit="1" customWidth="1"/>
  </cols>
  <sheetData>
    <row r="1" spans="1:10" x14ac:dyDescent="0.3">
      <c r="A1" s="1" t="s">
        <v>2</v>
      </c>
      <c r="B1" s="1" t="s">
        <v>3</v>
      </c>
      <c r="C1" s="1" t="s">
        <v>125</v>
      </c>
      <c r="D1" s="1" t="s">
        <v>126</v>
      </c>
      <c r="E1" s="1" t="s">
        <v>124</v>
      </c>
      <c r="F1" s="1" t="s">
        <v>0</v>
      </c>
      <c r="G1" s="1" t="s">
        <v>152</v>
      </c>
      <c r="H1" s="1" t="s">
        <v>153</v>
      </c>
      <c r="I1" s="1" t="s">
        <v>154</v>
      </c>
      <c r="J1" s="1" t="s">
        <v>216</v>
      </c>
    </row>
    <row r="2" spans="1:10" s="78" customFormat="1" x14ac:dyDescent="0.3">
      <c r="A2" s="78" t="s">
        <v>215</v>
      </c>
      <c r="B2" s="78" t="s">
        <v>27</v>
      </c>
      <c r="C2" s="97">
        <v>500000</v>
      </c>
      <c r="D2" s="98">
        <v>4000</v>
      </c>
      <c r="E2" s="99">
        <v>1000</v>
      </c>
      <c r="F2" s="78" t="s">
        <v>165</v>
      </c>
      <c r="G2" s="100" t="s">
        <v>156</v>
      </c>
      <c r="H2" s="100" t="s">
        <v>157</v>
      </c>
      <c r="I2" s="85" t="s">
        <v>155</v>
      </c>
    </row>
    <row r="3" spans="1:10" x14ac:dyDescent="0.3">
      <c r="A3" t="s">
        <v>4</v>
      </c>
      <c r="B3" t="s">
        <v>27</v>
      </c>
      <c r="C3" s="97">
        <v>500000</v>
      </c>
      <c r="D3" s="98">
        <v>4000</v>
      </c>
      <c r="E3" s="99">
        <v>1000</v>
      </c>
      <c r="G3" s="15"/>
      <c r="H3" s="15"/>
      <c r="I3" s="16"/>
    </row>
    <row r="4" spans="1:10" x14ac:dyDescent="0.3">
      <c r="A4" t="s">
        <v>228</v>
      </c>
      <c r="B4" t="s">
        <v>25</v>
      </c>
      <c r="C4">
        <v>0.97</v>
      </c>
      <c r="D4">
        <v>0.99</v>
      </c>
      <c r="E4">
        <v>0.99</v>
      </c>
      <c r="F4" t="s">
        <v>165</v>
      </c>
      <c r="G4" s="15" t="s">
        <v>156</v>
      </c>
      <c r="H4" s="17" t="s">
        <v>135</v>
      </c>
      <c r="I4" s="16" t="s">
        <v>155</v>
      </c>
    </row>
    <row r="5" spans="1:10" x14ac:dyDescent="0.3">
      <c r="A5" t="s">
        <v>229</v>
      </c>
      <c r="B5" t="s">
        <v>26</v>
      </c>
      <c r="C5">
        <v>1.3</v>
      </c>
      <c r="D5">
        <v>1</v>
      </c>
      <c r="E5">
        <v>1</v>
      </c>
      <c r="F5" t="s">
        <v>165</v>
      </c>
      <c r="G5" s="15" t="s">
        <v>156</v>
      </c>
      <c r="H5" s="17" t="s">
        <v>135</v>
      </c>
      <c r="I5" s="16" t="s">
        <v>155</v>
      </c>
    </row>
    <row r="6" spans="1:10" x14ac:dyDescent="0.3">
      <c r="A6" t="s">
        <v>5</v>
      </c>
      <c r="B6" t="s">
        <v>28</v>
      </c>
      <c r="C6" s="65">
        <v>1.32</v>
      </c>
      <c r="D6">
        <v>0.99</v>
      </c>
      <c r="E6">
        <v>9</v>
      </c>
      <c r="F6" t="s">
        <v>165</v>
      </c>
      <c r="G6" s="16" t="s">
        <v>287</v>
      </c>
      <c r="H6" t="s">
        <v>159</v>
      </c>
      <c r="I6" s="16" t="s">
        <v>160</v>
      </c>
    </row>
    <row r="7" spans="1:10" x14ac:dyDescent="0.3">
      <c r="A7" t="s">
        <v>226</v>
      </c>
      <c r="B7" t="s">
        <v>28</v>
      </c>
      <c r="C7">
        <v>0</v>
      </c>
      <c r="D7" s="65">
        <v>9.8000000000000007</v>
      </c>
      <c r="E7">
        <v>0</v>
      </c>
      <c r="G7" s="16"/>
      <c r="I7" s="16"/>
    </row>
    <row r="8" spans="1:10" x14ac:dyDescent="0.3">
      <c r="A8" t="s">
        <v>225</v>
      </c>
      <c r="B8" t="s">
        <v>28</v>
      </c>
      <c r="C8">
        <v>5.3</v>
      </c>
      <c r="D8">
        <v>0</v>
      </c>
      <c r="E8">
        <v>0</v>
      </c>
      <c r="F8" t="s">
        <v>165</v>
      </c>
      <c r="G8" s="16" t="s">
        <v>158</v>
      </c>
      <c r="H8" t="s">
        <v>159</v>
      </c>
      <c r="I8" t="s">
        <v>137</v>
      </c>
    </row>
    <row r="9" spans="1:10" x14ac:dyDescent="0.3">
      <c r="A9" t="s">
        <v>6</v>
      </c>
      <c r="B9" t="s">
        <v>29</v>
      </c>
      <c r="C9">
        <v>900</v>
      </c>
      <c r="D9">
        <v>100</v>
      </c>
      <c r="E9">
        <v>870</v>
      </c>
      <c r="F9" t="s">
        <v>165</v>
      </c>
      <c r="G9" s="16" t="s">
        <v>158</v>
      </c>
      <c r="H9" s="16" t="s">
        <v>158</v>
      </c>
      <c r="I9" t="s">
        <v>137</v>
      </c>
    </row>
    <row r="10" spans="1:10" x14ac:dyDescent="0.3">
      <c r="A10" t="s">
        <v>7</v>
      </c>
      <c r="B10" t="s">
        <v>30</v>
      </c>
      <c r="C10">
        <v>4.8</v>
      </c>
      <c r="D10">
        <v>410</v>
      </c>
      <c r="E10">
        <v>0</v>
      </c>
      <c r="F10" t="s">
        <v>165</v>
      </c>
      <c r="G10" s="17" t="s">
        <v>135</v>
      </c>
      <c r="H10" s="17" t="s">
        <v>135</v>
      </c>
    </row>
    <row r="11" spans="1:10" x14ac:dyDescent="0.3">
      <c r="A11" s="1" t="s">
        <v>8</v>
      </c>
      <c r="B11" s="10" t="s">
        <v>21</v>
      </c>
      <c r="C11" s="10">
        <v>1.4</v>
      </c>
      <c r="D11" s="10">
        <v>84.54</v>
      </c>
      <c r="E11" s="10">
        <v>1</v>
      </c>
      <c r="F11" t="s">
        <v>165</v>
      </c>
      <c r="G11" s="17" t="s">
        <v>135</v>
      </c>
      <c r="H11" s="17" t="s">
        <v>135</v>
      </c>
      <c r="I11" s="17" t="s">
        <v>135</v>
      </c>
    </row>
    <row r="12" spans="1:10" x14ac:dyDescent="0.3">
      <c r="A12" t="s">
        <v>9</v>
      </c>
      <c r="B12" t="s">
        <v>28</v>
      </c>
      <c r="C12">
        <v>0</v>
      </c>
      <c r="D12">
        <v>0</v>
      </c>
      <c r="E12">
        <v>0</v>
      </c>
      <c r="F12" t="s">
        <v>165</v>
      </c>
      <c r="I12" s="17" t="s">
        <v>135</v>
      </c>
    </row>
    <row r="13" spans="1:10" x14ac:dyDescent="0.3">
      <c r="A13" s="6" t="s">
        <v>106</v>
      </c>
      <c r="B13" t="s">
        <v>104</v>
      </c>
      <c r="C13">
        <v>0.5</v>
      </c>
      <c r="D13" s="10">
        <v>0.1</v>
      </c>
      <c r="E13" s="104">
        <v>0.27500000000000002</v>
      </c>
      <c r="F13" s="10" t="s">
        <v>166</v>
      </c>
      <c r="G13" s="17" t="s">
        <v>134</v>
      </c>
      <c r="H13" s="17" t="s">
        <v>134</v>
      </c>
      <c r="I13" s="17" t="s">
        <v>134</v>
      </c>
      <c r="J13" s="6" t="s">
        <v>176</v>
      </c>
    </row>
    <row r="14" spans="1:10" x14ac:dyDescent="0.3">
      <c r="A14" t="s">
        <v>121</v>
      </c>
      <c r="B14" t="s">
        <v>59</v>
      </c>
      <c r="C14" s="18">
        <v>0.05</v>
      </c>
      <c r="D14">
        <v>0.13</v>
      </c>
      <c r="E14">
        <v>0.13</v>
      </c>
    </row>
    <row r="15" spans="1:10" x14ac:dyDescent="0.3">
      <c r="A15" t="s">
        <v>227</v>
      </c>
      <c r="B15" t="s">
        <v>59</v>
      </c>
      <c r="C15">
        <v>2</v>
      </c>
      <c r="D15">
        <v>2</v>
      </c>
      <c r="E15">
        <v>2</v>
      </c>
      <c r="F15" t="s">
        <v>143</v>
      </c>
      <c r="G15" s="16" t="s">
        <v>144</v>
      </c>
      <c r="H15" t="s">
        <v>168</v>
      </c>
    </row>
    <row r="16" spans="1:10" x14ac:dyDescent="0.3">
      <c r="A16" s="6" t="s">
        <v>230</v>
      </c>
      <c r="B16" t="s">
        <v>231</v>
      </c>
      <c r="C16">
        <f>278/2</f>
        <v>139</v>
      </c>
      <c r="D16">
        <v>2</v>
      </c>
      <c r="E16">
        <v>1</v>
      </c>
    </row>
    <row r="17" spans="1:8" x14ac:dyDescent="0.3">
      <c r="A17" s="71" t="s">
        <v>246</v>
      </c>
      <c r="B17" t="s">
        <v>59</v>
      </c>
      <c r="C17" s="18">
        <v>0</v>
      </c>
      <c r="D17">
        <v>0</v>
      </c>
      <c r="E17">
        <v>0</v>
      </c>
    </row>
    <row r="18" spans="1:8" x14ac:dyDescent="0.3">
      <c r="A18" s="70" t="s">
        <v>247</v>
      </c>
      <c r="B18" t="s">
        <v>59</v>
      </c>
      <c r="C18" s="18">
        <v>0.05</v>
      </c>
      <c r="D18">
        <v>0.13</v>
      </c>
      <c r="E18">
        <v>0.13</v>
      </c>
    </row>
    <row r="19" spans="1:8" x14ac:dyDescent="0.3">
      <c r="A19" s="70" t="s">
        <v>248</v>
      </c>
      <c r="B19" t="s">
        <v>59</v>
      </c>
      <c r="C19" s="18">
        <v>0.05</v>
      </c>
      <c r="D19">
        <v>0.13</v>
      </c>
      <c r="E19">
        <v>0.13</v>
      </c>
    </row>
    <row r="20" spans="1:8" x14ac:dyDescent="0.3">
      <c r="A20" s="70" t="s">
        <v>129</v>
      </c>
      <c r="B20" t="s">
        <v>59</v>
      </c>
      <c r="C20" s="18">
        <v>0.05</v>
      </c>
      <c r="D20">
        <v>0.13</v>
      </c>
      <c r="E20">
        <v>0.13</v>
      </c>
    </row>
    <row r="21" spans="1:8" x14ac:dyDescent="0.3">
      <c r="A21" s="70" t="s">
        <v>130</v>
      </c>
      <c r="B21" t="s">
        <v>59</v>
      </c>
      <c r="C21" s="18">
        <v>0.05</v>
      </c>
      <c r="D21">
        <v>0.13</v>
      </c>
      <c r="E21">
        <v>0.13</v>
      </c>
    </row>
    <row r="22" spans="1:8" x14ac:dyDescent="0.3">
      <c r="A22" s="70" t="s">
        <v>131</v>
      </c>
      <c r="B22" t="s">
        <v>59</v>
      </c>
      <c r="C22" s="18">
        <v>0.05</v>
      </c>
      <c r="D22">
        <v>0.13</v>
      </c>
      <c r="E22">
        <v>0.13</v>
      </c>
    </row>
    <row r="23" spans="1:8" x14ac:dyDescent="0.3">
      <c r="A23" s="70" t="s">
        <v>249</v>
      </c>
      <c r="B23" t="s">
        <v>28</v>
      </c>
      <c r="C23" s="18">
        <v>0.8</v>
      </c>
      <c r="D23">
        <v>0.4</v>
      </c>
      <c r="E23">
        <v>2.4</v>
      </c>
    </row>
    <row r="24" spans="1:8" x14ac:dyDescent="0.3">
      <c r="A24" s="70" t="s">
        <v>250</v>
      </c>
      <c r="B24" t="s">
        <v>28</v>
      </c>
      <c r="C24" s="18">
        <v>2.67</v>
      </c>
      <c r="D24">
        <v>0</v>
      </c>
      <c r="E24">
        <v>0</v>
      </c>
    </row>
    <row r="25" spans="1:8" x14ac:dyDescent="0.3">
      <c r="A25" s="70" t="s">
        <v>251</v>
      </c>
      <c r="B25" t="s">
        <v>28</v>
      </c>
      <c r="C25" s="18">
        <v>0</v>
      </c>
      <c r="D25">
        <v>4</v>
      </c>
      <c r="E25">
        <v>0</v>
      </c>
    </row>
    <row r="26" spans="1:8" x14ac:dyDescent="0.3">
      <c r="A26" s="6" t="s">
        <v>151</v>
      </c>
      <c r="C26">
        <v>0.7</v>
      </c>
      <c r="D26">
        <v>0.82499999999999996</v>
      </c>
      <c r="E26">
        <v>0.75</v>
      </c>
      <c r="G26" s="16" t="s">
        <v>290</v>
      </c>
      <c r="H26" t="s">
        <v>172</v>
      </c>
    </row>
  </sheetData>
  <hyperlinks>
    <hyperlink ref="G2" r:id="rId1" xr:uid="{CB80F1D1-DEA3-4C0A-B883-16E30F4C2AA2}"/>
    <hyperlink ref="H2" r:id="rId2" xr:uid="{CA572D91-595B-4C24-88AA-A6C446EC1DC7}"/>
    <hyperlink ref="I2" r:id="rId3" xr:uid="{8F57489B-3BD3-47A2-BB2B-3CAC9462C63F}"/>
    <hyperlink ref="I4" r:id="rId4" xr:uid="{9B7B08B0-CB1D-4C6C-BE1F-83F418BCC0A6}"/>
    <hyperlink ref="I5" r:id="rId5" xr:uid="{9D1EFC88-3E25-49C3-90D7-547FDED90CF2}"/>
    <hyperlink ref="G4" r:id="rId6" xr:uid="{A500ACB4-D4F0-489B-B76D-633ED6D80E88}"/>
    <hyperlink ref="G5" r:id="rId7" xr:uid="{F18C5A0D-BDDC-4C68-AA0D-A2348AC8F62A}"/>
    <hyperlink ref="H4" r:id="rId8" xr:uid="{16594063-E8FA-4A57-AEB8-64238D83D98D}"/>
    <hyperlink ref="H5" r:id="rId9" xr:uid="{ADFFC388-3DE8-49FA-B8FE-474AFE1B7AB4}"/>
    <hyperlink ref="G6" r:id="rId10" xr:uid="{2114F078-2583-47B4-9415-ABA926E73F12}"/>
    <hyperlink ref="G8" r:id="rId11" xr:uid="{A3904B67-41E7-49D2-805F-6C0CDE875544}"/>
    <hyperlink ref="I6" r:id="rId12" xr:uid="{D0FF8662-9710-4205-B0FB-45C6D8D8FA83}"/>
    <hyperlink ref="G9" r:id="rId13" xr:uid="{63011BC9-A12A-47DE-8956-277D3CFFB720}"/>
    <hyperlink ref="H9" r:id="rId14" xr:uid="{E3DF8A3A-DAF4-4BD0-9B94-718BCF73C019}"/>
    <hyperlink ref="H10" r:id="rId15" xr:uid="{EC3BAA23-4758-431F-AD4B-B9CE7A8857BD}"/>
    <hyperlink ref="G10" r:id="rId16" xr:uid="{57A36AD1-16AB-4A45-94E1-D214CA5E98AF}"/>
    <hyperlink ref="G11" r:id="rId17" xr:uid="{ACCD823C-B6F0-4B0A-8B91-D31EF9CFD179}"/>
    <hyperlink ref="H11" r:id="rId18" xr:uid="{D7629681-04AE-47AF-A87D-ACAAA7453747}"/>
    <hyperlink ref="I11" r:id="rId19" xr:uid="{D30BF437-062C-4E82-B515-663C162B4001}"/>
    <hyperlink ref="I12" r:id="rId20" xr:uid="{45740262-FE76-4259-A867-3BDDB8B04A99}"/>
    <hyperlink ref="G13" r:id="rId21" display="C:\Users\ksievert\Downloads\2021-TR05 Towards improved guidelines for cost evaluation of CCS (2).pdf" xr:uid="{9B4C4741-89F9-4BA1-8A9F-7836D3797631}"/>
    <hyperlink ref="H13" r:id="rId22" display="C:\Users\ksievert\Downloads\2021-TR05 Towards improved guidelines for cost evaluation of CCS (2).pdf" xr:uid="{A804320A-B5BB-484B-A3D0-1FBF110C369F}"/>
    <hyperlink ref="I13" r:id="rId23" display="C:\Users\ksievert\Downloads\2021-TR05 Towards improved guidelines for cost evaluation of CCS (2).pdf" xr:uid="{3A1F9DCD-A55E-488B-8F05-708764FACF66}"/>
    <hyperlink ref="G15" r:id="rId24" xr:uid="{3FD3785D-13E1-4620-9D51-B36C45AFE89B}"/>
    <hyperlink ref="G26" r:id="rId25" xr:uid="{95A21C26-9B4F-4DE5-A478-7A0271062CC3}"/>
  </hyperlinks>
  <pageMargins left="0.7" right="0.7" top="0.75" bottom="0.75" header="0.3" footer="0.3"/>
  <pageSetup paperSize="9" orientation="portrait" r:id="rId2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A39F6-99E6-46D3-90F7-1D8E2F437998}">
  <dimension ref="A1:J32"/>
  <sheetViews>
    <sheetView zoomScaleNormal="100" workbookViewId="0">
      <selection sqref="A1:XFD1048576"/>
    </sheetView>
  </sheetViews>
  <sheetFormatPr defaultColWidth="8.88671875" defaultRowHeight="14.4" x14ac:dyDescent="0.3"/>
  <cols>
    <col min="1" max="2" width="17.6640625" customWidth="1"/>
    <col min="3" max="3" width="5.5546875" bestFit="1" customWidth="1"/>
    <col min="4" max="4" width="19.21875" customWidth="1"/>
    <col min="5" max="7" width="13.6640625" customWidth="1"/>
    <col min="8" max="8" width="10.6640625" customWidth="1"/>
    <col min="9" max="9" width="17.6640625" customWidth="1"/>
  </cols>
  <sheetData>
    <row r="1" spans="1:10" x14ac:dyDescent="0.3">
      <c r="A1" s="1" t="s">
        <v>2</v>
      </c>
      <c r="B1" s="1" t="s">
        <v>84</v>
      </c>
      <c r="C1" s="1" t="s">
        <v>3</v>
      </c>
      <c r="D1" s="1" t="s">
        <v>139</v>
      </c>
      <c r="E1" s="77" t="s">
        <v>140</v>
      </c>
      <c r="F1" s="1" t="s">
        <v>217</v>
      </c>
      <c r="G1" s="1" t="s">
        <v>219</v>
      </c>
      <c r="H1" s="1" t="s">
        <v>0</v>
      </c>
      <c r="I1" s="1" t="s">
        <v>95</v>
      </c>
      <c r="J1" s="1" t="s">
        <v>1</v>
      </c>
    </row>
    <row r="2" spans="1:10" x14ac:dyDescent="0.3">
      <c r="A2" s="105" t="s">
        <v>51</v>
      </c>
      <c r="B2" t="s">
        <v>125</v>
      </c>
      <c r="C2" t="s">
        <v>32</v>
      </c>
      <c r="D2" s="68">
        <v>88.72142763938561</v>
      </c>
      <c r="E2" s="68">
        <v>88.72142763938561</v>
      </c>
      <c r="F2">
        <v>1</v>
      </c>
      <c r="G2">
        <v>0.13</v>
      </c>
      <c r="H2" t="s">
        <v>171</v>
      </c>
      <c r="J2" t="s">
        <v>60</v>
      </c>
    </row>
    <row r="3" spans="1:10" x14ac:dyDescent="0.3">
      <c r="A3" s="105" t="s">
        <v>52</v>
      </c>
      <c r="B3" t="s">
        <v>125</v>
      </c>
      <c r="C3" t="s">
        <v>32</v>
      </c>
      <c r="D3" s="68">
        <v>49.720066837848769</v>
      </c>
      <c r="E3" s="68">
        <v>49.720066837848769</v>
      </c>
      <c r="F3">
        <v>1</v>
      </c>
      <c r="G3">
        <v>2.5000000000000001E-2</v>
      </c>
      <c r="H3" t="s">
        <v>171</v>
      </c>
      <c r="J3" t="s">
        <v>60</v>
      </c>
    </row>
    <row r="4" spans="1:10" x14ac:dyDescent="0.3">
      <c r="A4" s="105" t="s">
        <v>53</v>
      </c>
      <c r="B4" t="s">
        <v>125</v>
      </c>
      <c r="C4" t="s">
        <v>32</v>
      </c>
      <c r="D4" s="68">
        <v>63.478822781505158</v>
      </c>
      <c r="E4" s="68">
        <v>63.478822781505158</v>
      </c>
      <c r="F4">
        <v>1</v>
      </c>
      <c r="G4">
        <v>0.13</v>
      </c>
      <c r="H4" t="s">
        <v>171</v>
      </c>
      <c r="J4" t="s">
        <v>60</v>
      </c>
    </row>
    <row r="5" spans="1:10" x14ac:dyDescent="0.3">
      <c r="A5" s="105" t="s">
        <v>292</v>
      </c>
      <c r="B5" t="s">
        <v>125</v>
      </c>
      <c r="C5" t="s">
        <v>32</v>
      </c>
      <c r="D5" s="106">
        <v>20.270134336417136</v>
      </c>
      <c r="E5" s="106">
        <v>20.270134336417136</v>
      </c>
      <c r="F5">
        <v>1</v>
      </c>
      <c r="G5">
        <v>0.13</v>
      </c>
      <c r="H5" t="s">
        <v>171</v>
      </c>
      <c r="J5" t="s">
        <v>60</v>
      </c>
    </row>
    <row r="6" spans="1:10" x14ac:dyDescent="0.3">
      <c r="A6" s="105" t="s">
        <v>293</v>
      </c>
      <c r="B6" t="s">
        <v>125</v>
      </c>
      <c r="C6" t="s">
        <v>32</v>
      </c>
      <c r="D6" s="106">
        <v>11.60245659243</v>
      </c>
      <c r="E6" s="106">
        <v>11.60245659243</v>
      </c>
      <c r="F6">
        <v>1</v>
      </c>
      <c r="G6">
        <v>0.13</v>
      </c>
      <c r="H6" t="s">
        <v>171</v>
      </c>
    </row>
    <row r="7" spans="1:10" x14ac:dyDescent="0.3">
      <c r="A7" s="105" t="s">
        <v>54</v>
      </c>
      <c r="B7" t="s">
        <v>125</v>
      </c>
      <c r="C7" t="s">
        <v>32</v>
      </c>
      <c r="D7" s="69">
        <v>31.371204762089558</v>
      </c>
      <c r="E7" s="69">
        <v>31.371204762089558</v>
      </c>
      <c r="F7">
        <v>1</v>
      </c>
      <c r="G7">
        <v>2.5000000000000001E-2</v>
      </c>
      <c r="H7" t="s">
        <v>171</v>
      </c>
      <c r="J7" t="s">
        <v>60</v>
      </c>
    </row>
    <row r="8" spans="1:10" x14ac:dyDescent="0.3">
      <c r="A8" s="105" t="s">
        <v>55</v>
      </c>
      <c r="B8" t="s">
        <v>125</v>
      </c>
      <c r="C8" t="s">
        <v>32</v>
      </c>
      <c r="D8" s="66">
        <v>14.507341169323105</v>
      </c>
      <c r="E8" s="66">
        <v>14.507341169323105</v>
      </c>
      <c r="F8">
        <v>1</v>
      </c>
      <c r="G8">
        <v>2.5000000000000001E-2</v>
      </c>
      <c r="H8" t="s">
        <v>171</v>
      </c>
      <c r="J8" t="s">
        <v>60</v>
      </c>
    </row>
    <row r="9" spans="1:10" x14ac:dyDescent="0.3">
      <c r="A9" s="105" t="s">
        <v>56</v>
      </c>
      <c r="B9" t="s">
        <v>125</v>
      </c>
      <c r="C9" t="s">
        <v>32</v>
      </c>
      <c r="D9" s="68">
        <v>10.043257052903284</v>
      </c>
      <c r="E9" s="68">
        <v>10.043257052903284</v>
      </c>
      <c r="F9">
        <v>1</v>
      </c>
      <c r="G9">
        <v>2.5000000000000001E-2</v>
      </c>
      <c r="H9" t="s">
        <v>171</v>
      </c>
      <c r="J9" t="s">
        <v>60</v>
      </c>
    </row>
    <row r="10" spans="1:10" x14ac:dyDescent="0.3">
      <c r="A10" s="105" t="s">
        <v>57</v>
      </c>
      <c r="B10" t="s">
        <v>125</v>
      </c>
      <c r="C10" t="s">
        <v>32</v>
      </c>
      <c r="D10" s="68">
        <v>6.5437327346770804</v>
      </c>
      <c r="E10" s="68">
        <v>6.5437327346770804</v>
      </c>
      <c r="F10">
        <v>1</v>
      </c>
      <c r="G10">
        <v>2.5000000000000001E-2</v>
      </c>
      <c r="H10" t="s">
        <v>171</v>
      </c>
      <c r="J10" t="s">
        <v>60</v>
      </c>
    </row>
    <row r="11" spans="1:10" x14ac:dyDescent="0.3">
      <c r="A11" s="105" t="s">
        <v>58</v>
      </c>
      <c r="B11" t="s">
        <v>125</v>
      </c>
      <c r="C11" t="s">
        <v>32</v>
      </c>
      <c r="D11" s="68">
        <v>2.0619571205129286</v>
      </c>
      <c r="E11" s="68">
        <v>2.0619571205129286</v>
      </c>
      <c r="F11">
        <v>1</v>
      </c>
      <c r="G11">
        <v>2.5000000000000001E-2</v>
      </c>
      <c r="H11" t="s">
        <v>171</v>
      </c>
      <c r="J11" t="s">
        <v>60</v>
      </c>
    </row>
    <row r="12" spans="1:10" x14ac:dyDescent="0.3">
      <c r="A12" s="105" t="s">
        <v>260</v>
      </c>
      <c r="B12" t="s">
        <v>125</v>
      </c>
      <c r="C12" t="s">
        <v>32</v>
      </c>
      <c r="D12" s="92">
        <v>187.46312617673584</v>
      </c>
      <c r="E12" s="92">
        <v>187.46312617673584</v>
      </c>
      <c r="F12">
        <v>1</v>
      </c>
      <c r="G12">
        <v>0.05</v>
      </c>
    </row>
    <row r="13" spans="1:10" x14ac:dyDescent="0.3">
      <c r="A13" s="107" t="s">
        <v>40</v>
      </c>
      <c r="B13" s="10" t="s">
        <v>126</v>
      </c>
      <c r="C13" s="10" t="s">
        <v>32</v>
      </c>
      <c r="D13" s="108">
        <v>3.6635166666666672</v>
      </c>
      <c r="E13" s="108">
        <v>3.6635166666666672</v>
      </c>
      <c r="F13" s="80">
        <v>1</v>
      </c>
      <c r="G13">
        <v>0.13</v>
      </c>
      <c r="H13" t="s">
        <v>171</v>
      </c>
    </row>
    <row r="14" spans="1:10" x14ac:dyDescent="0.3">
      <c r="A14" s="107" t="s">
        <v>44</v>
      </c>
      <c r="B14" s="10" t="s">
        <v>126</v>
      </c>
      <c r="C14" s="10" t="s">
        <v>32</v>
      </c>
      <c r="D14" s="108">
        <v>0.05</v>
      </c>
      <c r="E14" s="108">
        <v>0.05</v>
      </c>
      <c r="F14" s="80">
        <v>1</v>
      </c>
      <c r="G14">
        <v>0.13</v>
      </c>
      <c r="H14" t="s">
        <v>171</v>
      </c>
    </row>
    <row r="15" spans="1:10" x14ac:dyDescent="0.3">
      <c r="A15" s="107" t="s">
        <v>47</v>
      </c>
      <c r="B15" s="10" t="s">
        <v>126</v>
      </c>
      <c r="C15" s="10" t="s">
        <v>32</v>
      </c>
      <c r="D15" s="108">
        <v>0.18137750249391602</v>
      </c>
      <c r="E15" s="108">
        <v>0.18137750249391602</v>
      </c>
      <c r="F15" s="80">
        <v>1</v>
      </c>
      <c r="G15">
        <v>2.5000000000000001E-2</v>
      </c>
      <c r="H15" t="s">
        <v>171</v>
      </c>
    </row>
    <row r="16" spans="1:10" x14ac:dyDescent="0.3">
      <c r="A16" s="107" t="s">
        <v>48</v>
      </c>
      <c r="B16" s="10" t="s">
        <v>126</v>
      </c>
      <c r="C16" s="10" t="s">
        <v>32</v>
      </c>
      <c r="D16" s="108">
        <v>9.6090275615899071E-2</v>
      </c>
      <c r="E16" s="108">
        <v>9.6090275615899071E-2</v>
      </c>
      <c r="F16" s="80">
        <v>1</v>
      </c>
      <c r="G16">
        <v>2.5000000000000001E-2</v>
      </c>
      <c r="H16" t="s">
        <v>171</v>
      </c>
    </row>
    <row r="17" spans="1:8" x14ac:dyDescent="0.3">
      <c r="A17" s="107" t="s">
        <v>49</v>
      </c>
      <c r="B17" s="10" t="s">
        <v>126</v>
      </c>
      <c r="C17" s="10" t="s">
        <v>32</v>
      </c>
      <c r="D17" s="108">
        <v>5.6858151252011293E-3</v>
      </c>
      <c r="E17" s="108">
        <v>5.6858151252011293E-3</v>
      </c>
      <c r="F17" s="80">
        <v>1</v>
      </c>
      <c r="G17" s="81">
        <v>2.5000000000000001E-2</v>
      </c>
      <c r="H17" t="s">
        <v>171</v>
      </c>
    </row>
    <row r="18" spans="1:8" x14ac:dyDescent="0.3">
      <c r="A18" s="107" t="s">
        <v>46</v>
      </c>
      <c r="B18" s="10" t="s">
        <v>126</v>
      </c>
      <c r="C18" s="10" t="s">
        <v>32</v>
      </c>
      <c r="D18" s="108">
        <v>0.4349648570778864</v>
      </c>
      <c r="E18" s="108">
        <v>0.4349648570778864</v>
      </c>
      <c r="F18" s="80">
        <v>1</v>
      </c>
      <c r="G18">
        <v>2.5000000000000001E-2</v>
      </c>
      <c r="H18" t="s">
        <v>171</v>
      </c>
    </row>
    <row r="19" spans="1:8" x14ac:dyDescent="0.3">
      <c r="A19" s="107" t="s">
        <v>41</v>
      </c>
      <c r="B19" s="10" t="s">
        <v>126</v>
      </c>
      <c r="C19" s="10" t="s">
        <v>32</v>
      </c>
      <c r="D19" s="108">
        <v>3.3830599994946717</v>
      </c>
      <c r="E19" s="108">
        <v>3.3830599994946717</v>
      </c>
      <c r="F19" s="80">
        <v>1</v>
      </c>
      <c r="G19">
        <v>2.5000000000000001E-2</v>
      </c>
      <c r="H19" t="s">
        <v>171</v>
      </c>
    </row>
    <row r="20" spans="1:8" x14ac:dyDescent="0.3">
      <c r="A20" s="107" t="s">
        <v>45</v>
      </c>
      <c r="B20" s="10" t="s">
        <v>126</v>
      </c>
      <c r="C20" s="10" t="s">
        <v>32</v>
      </c>
      <c r="D20" s="108">
        <v>0.50614375</v>
      </c>
      <c r="E20" s="108">
        <v>0.50614375</v>
      </c>
      <c r="F20" s="80">
        <v>1</v>
      </c>
      <c r="G20">
        <v>0.27500000000000002</v>
      </c>
      <c r="H20" t="s">
        <v>171</v>
      </c>
    </row>
    <row r="21" spans="1:8" x14ac:dyDescent="0.3">
      <c r="A21" s="107" t="s">
        <v>43</v>
      </c>
      <c r="B21" s="10" t="s">
        <v>126</v>
      </c>
      <c r="C21" s="10" t="s">
        <v>32</v>
      </c>
      <c r="D21" s="108">
        <v>1.0053023862037151</v>
      </c>
      <c r="E21" s="108">
        <v>1.0053023862037151</v>
      </c>
      <c r="F21" s="80">
        <v>1</v>
      </c>
      <c r="G21">
        <v>2.5000000000000001E-2</v>
      </c>
      <c r="H21" t="s">
        <v>171</v>
      </c>
    </row>
    <row r="22" spans="1:8" x14ac:dyDescent="0.3">
      <c r="A22" s="107" t="s">
        <v>42</v>
      </c>
      <c r="B22" s="10" t="s">
        <v>126</v>
      </c>
      <c r="C22" s="10" t="s">
        <v>32</v>
      </c>
      <c r="D22" s="108">
        <v>2.5912672786111814</v>
      </c>
      <c r="E22" s="108">
        <v>2.5912672786111814</v>
      </c>
      <c r="F22" s="80">
        <v>1</v>
      </c>
      <c r="G22">
        <v>2.5000000000000001E-2</v>
      </c>
      <c r="H22" t="s">
        <v>171</v>
      </c>
    </row>
    <row r="23" spans="1:8" x14ac:dyDescent="0.3">
      <c r="A23" s="107" t="s">
        <v>50</v>
      </c>
      <c r="B23" s="10" t="s">
        <v>126</v>
      </c>
      <c r="C23" s="10" t="s">
        <v>32</v>
      </c>
      <c r="D23" s="108">
        <v>0</v>
      </c>
      <c r="E23" s="108">
        <v>0</v>
      </c>
      <c r="F23" s="80">
        <v>1</v>
      </c>
      <c r="G23">
        <v>2.5000000000000001E-2</v>
      </c>
      <c r="H23" t="s">
        <v>171</v>
      </c>
    </row>
    <row r="24" spans="1:8" x14ac:dyDescent="0.3">
      <c r="A24" s="109" t="s">
        <v>261</v>
      </c>
      <c r="B24" t="s">
        <v>126</v>
      </c>
      <c r="C24" t="s">
        <v>32</v>
      </c>
      <c r="D24" s="108">
        <v>1.5201669984107231</v>
      </c>
      <c r="E24" s="108">
        <v>1.5201669984107231</v>
      </c>
      <c r="F24" s="110">
        <v>1</v>
      </c>
      <c r="G24">
        <v>0.13</v>
      </c>
    </row>
    <row r="25" spans="1:8" x14ac:dyDescent="0.3">
      <c r="A25" s="78" t="s">
        <v>34</v>
      </c>
      <c r="B25" t="s">
        <v>124</v>
      </c>
      <c r="C25" t="s">
        <v>32</v>
      </c>
      <c r="D25" s="103">
        <v>2.4</v>
      </c>
      <c r="E25" s="103">
        <v>2.4</v>
      </c>
      <c r="F25">
        <v>1</v>
      </c>
      <c r="G25">
        <v>0.13</v>
      </c>
      <c r="H25" t="s">
        <v>171</v>
      </c>
    </row>
    <row r="26" spans="1:8" x14ac:dyDescent="0.3">
      <c r="A26" s="78" t="s">
        <v>35</v>
      </c>
      <c r="B26" t="s">
        <v>124</v>
      </c>
      <c r="C26" t="s">
        <v>32</v>
      </c>
      <c r="D26" s="103">
        <v>2.4</v>
      </c>
      <c r="E26" s="103">
        <v>3.5999999999999996</v>
      </c>
      <c r="F26">
        <v>1</v>
      </c>
      <c r="G26">
        <v>0.13</v>
      </c>
      <c r="H26" t="s">
        <v>171</v>
      </c>
    </row>
    <row r="27" spans="1:8" x14ac:dyDescent="0.3">
      <c r="A27" s="78" t="s">
        <v>36</v>
      </c>
      <c r="B27" t="s">
        <v>124</v>
      </c>
      <c r="C27" t="s">
        <v>32</v>
      </c>
      <c r="D27" s="103">
        <v>0.3</v>
      </c>
      <c r="E27" s="103">
        <v>0.3</v>
      </c>
      <c r="F27">
        <v>1</v>
      </c>
      <c r="G27">
        <v>2.5000000000000001E-2</v>
      </c>
      <c r="H27" t="s">
        <v>171</v>
      </c>
    </row>
    <row r="28" spans="1:8" x14ac:dyDescent="0.3">
      <c r="A28" s="78" t="s">
        <v>37</v>
      </c>
      <c r="B28" t="s">
        <v>124</v>
      </c>
      <c r="C28" t="s">
        <v>32</v>
      </c>
      <c r="D28" s="103">
        <v>0.3</v>
      </c>
      <c r="E28" s="103">
        <v>0.3</v>
      </c>
      <c r="F28">
        <v>1</v>
      </c>
      <c r="G28">
        <v>2.5000000000000001E-2</v>
      </c>
      <c r="H28" t="s">
        <v>171</v>
      </c>
    </row>
    <row r="29" spans="1:8" x14ac:dyDescent="0.3">
      <c r="A29" s="78" t="s">
        <v>38</v>
      </c>
      <c r="B29" t="s">
        <v>124</v>
      </c>
      <c r="C29" t="s">
        <v>32</v>
      </c>
      <c r="D29" s="103">
        <v>0.19933333333333314</v>
      </c>
      <c r="E29" s="103">
        <v>0.19933333333333314</v>
      </c>
      <c r="F29">
        <v>1</v>
      </c>
      <c r="G29">
        <v>2.5000000000000001E-2</v>
      </c>
      <c r="H29" t="s">
        <v>171</v>
      </c>
    </row>
    <row r="30" spans="1:8" x14ac:dyDescent="0.3">
      <c r="A30" s="78" t="s">
        <v>39</v>
      </c>
      <c r="B30" t="s">
        <v>124</v>
      </c>
      <c r="C30" t="s">
        <v>32</v>
      </c>
      <c r="D30" s="103">
        <v>2E-3</v>
      </c>
      <c r="E30" s="103">
        <v>2E-3</v>
      </c>
      <c r="F30">
        <v>1</v>
      </c>
      <c r="G30">
        <v>2.5000000000000001E-2</v>
      </c>
      <c r="H30" t="s">
        <v>171</v>
      </c>
    </row>
    <row r="31" spans="1:8" x14ac:dyDescent="0.3">
      <c r="A31" s="78" t="s">
        <v>294</v>
      </c>
      <c r="B31" t="s">
        <v>124</v>
      </c>
      <c r="C31" t="s">
        <v>32</v>
      </c>
      <c r="D31" s="93">
        <v>0.19933333333333314</v>
      </c>
      <c r="E31" s="93">
        <v>0.19933333333333314</v>
      </c>
      <c r="F31">
        <v>1</v>
      </c>
      <c r="G31">
        <v>2.5000000000000001E-2</v>
      </c>
      <c r="H31" t="s">
        <v>171</v>
      </c>
    </row>
    <row r="32" spans="1:8" x14ac:dyDescent="0.3">
      <c r="A32" s="78" t="s">
        <v>262</v>
      </c>
      <c r="B32" t="s">
        <v>124</v>
      </c>
      <c r="C32" t="s">
        <v>32</v>
      </c>
      <c r="D32" s="103">
        <v>0.19933333333333314</v>
      </c>
      <c r="E32" s="103">
        <v>0.19933333333333314</v>
      </c>
      <c r="F32">
        <v>1</v>
      </c>
      <c r="G32">
        <v>0.13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DF563-D44A-44DB-9BFE-99386EAA6DCB}">
  <dimension ref="A1:U31"/>
  <sheetViews>
    <sheetView tabSelected="1" topLeftCell="A3" zoomScale="75" workbookViewId="0">
      <selection activeCell="L25" sqref="L25"/>
    </sheetView>
  </sheetViews>
  <sheetFormatPr defaultRowHeight="14.4" x14ac:dyDescent="0.3"/>
  <cols>
    <col min="2" max="2" width="17.6640625" customWidth="1"/>
    <col min="3" max="3" width="31.44140625" customWidth="1"/>
    <col min="4" max="4" width="13.6640625" customWidth="1"/>
    <col min="5" max="5" width="10.6640625" customWidth="1"/>
    <col min="6" max="6" width="12.88671875" bestFit="1" customWidth="1"/>
  </cols>
  <sheetData>
    <row r="1" spans="1:21" x14ac:dyDescent="0.3">
      <c r="A1" s="1" t="s">
        <v>113</v>
      </c>
      <c r="B1" s="1" t="s">
        <v>114</v>
      </c>
      <c r="C1" s="1" t="s">
        <v>115</v>
      </c>
      <c r="D1" s="1" t="s">
        <v>116</v>
      </c>
      <c r="E1" s="1" t="s">
        <v>117</v>
      </c>
      <c r="F1" s="1" t="s">
        <v>118</v>
      </c>
      <c r="G1" s="1" t="s">
        <v>122</v>
      </c>
      <c r="H1" s="1" t="s">
        <v>119</v>
      </c>
      <c r="I1" s="1" t="s">
        <v>123</v>
      </c>
      <c r="J1" s="91" t="s">
        <v>275</v>
      </c>
      <c r="K1" s="91" t="s">
        <v>276</v>
      </c>
      <c r="L1" s="91" t="s">
        <v>277</v>
      </c>
      <c r="M1" s="91" t="s">
        <v>278</v>
      </c>
      <c r="N1" s="91" t="s">
        <v>279</v>
      </c>
      <c r="O1" s="91" t="s">
        <v>280</v>
      </c>
      <c r="P1" s="91" t="s">
        <v>281</v>
      </c>
      <c r="Q1" s="91" t="s">
        <v>282</v>
      </c>
      <c r="R1" s="91" t="s">
        <v>283</v>
      </c>
      <c r="S1" s="1" t="s">
        <v>95</v>
      </c>
      <c r="T1" s="1" t="s">
        <v>1</v>
      </c>
    </row>
    <row r="2" spans="1:21" x14ac:dyDescent="0.3">
      <c r="A2" s="70">
        <v>1</v>
      </c>
      <c r="B2" s="70" t="s">
        <v>242</v>
      </c>
      <c r="C2" s="71" t="s">
        <v>246</v>
      </c>
      <c r="D2" s="70" t="s">
        <v>125</v>
      </c>
      <c r="E2" s="70" t="s">
        <v>284</v>
      </c>
      <c r="F2" s="70"/>
      <c r="G2" s="70"/>
      <c r="H2" s="70"/>
      <c r="J2" s="75">
        <v>0</v>
      </c>
      <c r="K2">
        <v>0.21671428571428578</v>
      </c>
      <c r="L2">
        <v>5.1631785460520788E-2</v>
      </c>
      <c r="M2" s="75">
        <v>0.33333333333333331</v>
      </c>
      <c r="N2">
        <v>0.13</v>
      </c>
      <c r="O2">
        <v>4.3999999999999997E-2</v>
      </c>
      <c r="P2" s="75">
        <v>0.66666666666666663</v>
      </c>
      <c r="Q2">
        <v>0.05</v>
      </c>
      <c r="R2" s="70">
        <v>4.2999999999999997E-2</v>
      </c>
      <c r="S2" s="70" t="s">
        <v>136</v>
      </c>
      <c r="T2" s="71"/>
      <c r="U2" s="70"/>
    </row>
    <row r="3" spans="1:21" x14ac:dyDescent="0.3">
      <c r="A3" s="70">
        <v>1</v>
      </c>
      <c r="B3" s="70" t="s">
        <v>242</v>
      </c>
      <c r="C3" s="71" t="s">
        <v>246</v>
      </c>
      <c r="D3" s="70" t="s">
        <v>126</v>
      </c>
      <c r="E3" s="70" t="s">
        <v>284</v>
      </c>
      <c r="F3" s="70"/>
      <c r="G3" s="70"/>
      <c r="H3" s="70"/>
      <c r="J3" s="75">
        <v>0</v>
      </c>
      <c r="K3">
        <v>0.21671428571428578</v>
      </c>
      <c r="L3">
        <v>5.1631785460520788E-2</v>
      </c>
      <c r="M3" s="75">
        <v>0.8571428571428571</v>
      </c>
      <c r="N3">
        <v>0.13</v>
      </c>
      <c r="O3">
        <v>4.3999999999999997E-2</v>
      </c>
      <c r="P3" s="75">
        <v>0.14285714285714285</v>
      </c>
      <c r="Q3">
        <v>0.05</v>
      </c>
      <c r="R3" s="70">
        <v>4.2999999999999997E-2</v>
      </c>
      <c r="S3" s="70" t="s">
        <v>136</v>
      </c>
      <c r="T3" s="71"/>
      <c r="U3" s="70"/>
    </row>
    <row r="4" spans="1:21" x14ac:dyDescent="0.3">
      <c r="A4" s="70">
        <v>1</v>
      </c>
      <c r="B4" s="70" t="s">
        <v>242</v>
      </c>
      <c r="C4" s="71" t="s">
        <v>246</v>
      </c>
      <c r="D4" s="70" t="s">
        <v>124</v>
      </c>
      <c r="E4" s="70" t="s">
        <v>284</v>
      </c>
      <c r="F4" s="70"/>
      <c r="G4" s="70"/>
      <c r="H4" s="70"/>
      <c r="J4" s="75">
        <v>0.14285714285714285</v>
      </c>
      <c r="K4">
        <v>0.21671428571428578</v>
      </c>
      <c r="L4">
        <v>5.1631785460520788E-2</v>
      </c>
      <c r="M4" s="75">
        <v>0.7857142857142857</v>
      </c>
      <c r="N4">
        <v>0.13</v>
      </c>
      <c r="O4">
        <v>4.3999999999999997E-2</v>
      </c>
      <c r="P4" s="75">
        <v>7.1428571428571425E-2</v>
      </c>
      <c r="Q4">
        <v>0.05</v>
      </c>
      <c r="R4" s="70">
        <v>4.2999999999999997E-2</v>
      </c>
      <c r="S4" s="70" t="s">
        <v>136</v>
      </c>
      <c r="T4" s="71"/>
      <c r="U4" s="70"/>
    </row>
    <row r="5" spans="1:21" x14ac:dyDescent="0.3">
      <c r="A5" s="6">
        <v>1</v>
      </c>
      <c r="B5" t="s">
        <v>242</v>
      </c>
      <c r="C5" t="s">
        <v>106</v>
      </c>
      <c r="D5" t="s">
        <v>125</v>
      </c>
      <c r="E5" t="s">
        <v>141</v>
      </c>
      <c r="F5" s="66">
        <v>0.3</v>
      </c>
      <c r="G5" s="67">
        <v>0.5</v>
      </c>
      <c r="H5" s="67">
        <v>0.7</v>
      </c>
      <c r="S5" s="17"/>
    </row>
    <row r="6" spans="1:21" x14ac:dyDescent="0.3">
      <c r="A6" s="6">
        <v>1</v>
      </c>
      <c r="B6" t="s">
        <v>242</v>
      </c>
      <c r="C6" t="s">
        <v>106</v>
      </c>
      <c r="D6" t="s">
        <v>126</v>
      </c>
      <c r="E6" t="s">
        <v>141</v>
      </c>
      <c r="F6" s="68">
        <v>0.05</v>
      </c>
      <c r="G6" s="68">
        <v>0.1</v>
      </c>
      <c r="H6" s="68">
        <v>0.2</v>
      </c>
      <c r="S6" s="17"/>
    </row>
    <row r="7" spans="1:21" x14ac:dyDescent="0.3">
      <c r="A7" s="6">
        <v>1</v>
      </c>
      <c r="B7" t="s">
        <v>242</v>
      </c>
      <c r="C7" t="s">
        <v>106</v>
      </c>
      <c r="D7" t="s">
        <v>124</v>
      </c>
      <c r="E7" t="s">
        <v>141</v>
      </c>
      <c r="F7" s="68">
        <v>0.2</v>
      </c>
      <c r="G7" s="67">
        <v>0.27500000000000002</v>
      </c>
      <c r="H7" s="68">
        <v>0.35</v>
      </c>
      <c r="S7" s="17"/>
    </row>
    <row r="8" spans="1:21" x14ac:dyDescent="0.3">
      <c r="A8" s="10">
        <v>1</v>
      </c>
      <c r="B8" s="10" t="s">
        <v>243</v>
      </c>
      <c r="C8" s="10" t="s">
        <v>14</v>
      </c>
      <c r="D8" s="10" t="s">
        <v>94</v>
      </c>
      <c r="E8" s="10" t="s">
        <v>128</v>
      </c>
      <c r="F8" s="94">
        <v>11</v>
      </c>
      <c r="G8" s="94">
        <v>19</v>
      </c>
      <c r="H8" s="94">
        <v>27</v>
      </c>
      <c r="S8" s="17"/>
    </row>
    <row r="9" spans="1:21" x14ac:dyDescent="0.3">
      <c r="A9" s="10">
        <v>1</v>
      </c>
      <c r="B9" s="10" t="s">
        <v>244</v>
      </c>
      <c r="C9" s="10" t="s">
        <v>51</v>
      </c>
      <c r="D9" s="10" t="s">
        <v>139</v>
      </c>
      <c r="E9" s="10" t="s">
        <v>141</v>
      </c>
      <c r="F9" s="94">
        <v>88.72142763938561</v>
      </c>
      <c r="G9" s="94"/>
      <c r="H9" s="94">
        <v>177.44285527877122</v>
      </c>
      <c r="S9" s="17"/>
    </row>
    <row r="10" spans="1:21" x14ac:dyDescent="0.3">
      <c r="A10" s="10">
        <v>1</v>
      </c>
      <c r="B10" s="10" t="s">
        <v>244</v>
      </c>
      <c r="C10" s="10" t="s">
        <v>52</v>
      </c>
      <c r="D10" s="10" t="s">
        <v>139</v>
      </c>
      <c r="E10" s="10" t="s">
        <v>141</v>
      </c>
      <c r="F10" s="95">
        <v>49.720066837848769</v>
      </c>
      <c r="G10" s="96"/>
      <c r="H10" s="96">
        <v>84.435972370025411</v>
      </c>
      <c r="S10" s="17"/>
    </row>
    <row r="11" spans="1:21" x14ac:dyDescent="0.3">
      <c r="A11" s="10">
        <v>1</v>
      </c>
      <c r="B11" s="10" t="s">
        <v>244</v>
      </c>
      <c r="C11" s="10" t="s">
        <v>53</v>
      </c>
      <c r="D11" s="10" t="s">
        <v>139</v>
      </c>
      <c r="E11" s="10" t="s">
        <v>141</v>
      </c>
      <c r="F11" s="94">
        <v>63.478822781505158</v>
      </c>
      <c r="G11" s="94"/>
      <c r="H11" s="94">
        <v>95.218234172257738</v>
      </c>
      <c r="S11" s="17"/>
    </row>
    <row r="12" spans="1:21" x14ac:dyDescent="0.3">
      <c r="A12" s="10">
        <v>1</v>
      </c>
      <c r="B12" s="10" t="s">
        <v>244</v>
      </c>
      <c r="C12" s="10" t="s">
        <v>292</v>
      </c>
      <c r="D12" s="10" t="s">
        <v>139</v>
      </c>
      <c r="E12" s="10" t="s">
        <v>141</v>
      </c>
      <c r="F12" s="94">
        <v>20.270134336417136</v>
      </c>
      <c r="G12" s="94"/>
      <c r="H12" s="94">
        <v>40.540268672834273</v>
      </c>
    </row>
    <row r="13" spans="1:21" x14ac:dyDescent="0.3">
      <c r="A13" s="10">
        <v>1</v>
      </c>
      <c r="B13" s="10" t="s">
        <v>244</v>
      </c>
      <c r="C13" s="10" t="s">
        <v>293</v>
      </c>
      <c r="D13" s="10" t="s">
        <v>139</v>
      </c>
      <c r="E13" s="10" t="s">
        <v>141</v>
      </c>
      <c r="F13" s="94">
        <v>11.60245659243</v>
      </c>
      <c r="G13" s="94"/>
      <c r="H13" s="94">
        <v>17.403684888645</v>
      </c>
    </row>
    <row r="14" spans="1:21" x14ac:dyDescent="0.3">
      <c r="A14" s="10">
        <v>1</v>
      </c>
      <c r="B14" s="10" t="s">
        <v>244</v>
      </c>
      <c r="C14" s="10" t="s">
        <v>54</v>
      </c>
      <c r="D14" s="10" t="s">
        <v>139</v>
      </c>
      <c r="E14" s="10" t="s">
        <v>141</v>
      </c>
      <c r="F14" s="94">
        <v>31.371204762089558</v>
      </c>
      <c r="G14" s="94"/>
      <c r="H14" s="94">
        <v>48.263391941676247</v>
      </c>
    </row>
    <row r="15" spans="1:21" x14ac:dyDescent="0.3">
      <c r="A15" s="10">
        <v>1</v>
      </c>
      <c r="B15" s="10" t="s">
        <v>244</v>
      </c>
      <c r="C15" s="10" t="s">
        <v>55</v>
      </c>
      <c r="D15" s="10" t="s">
        <v>139</v>
      </c>
      <c r="E15" s="10" t="s">
        <v>141</v>
      </c>
      <c r="F15" s="94">
        <v>14.507341169323105</v>
      </c>
      <c r="G15" s="94"/>
      <c r="H15" s="94">
        <v>24.662479987849277</v>
      </c>
    </row>
    <row r="16" spans="1:21" x14ac:dyDescent="0.3">
      <c r="A16" s="10">
        <v>1</v>
      </c>
      <c r="B16" s="10" t="s">
        <v>244</v>
      </c>
      <c r="C16" s="10" t="s">
        <v>56</v>
      </c>
      <c r="D16" s="10" t="s">
        <v>139</v>
      </c>
      <c r="E16" s="10" t="s">
        <v>141</v>
      </c>
      <c r="F16" s="94">
        <v>10.043257052903284</v>
      </c>
      <c r="G16" s="94"/>
      <c r="H16" s="94">
        <v>10.043257052903284</v>
      </c>
    </row>
    <row r="17" spans="1:8" x14ac:dyDescent="0.3">
      <c r="A17" s="10">
        <v>1</v>
      </c>
      <c r="B17" s="10" t="s">
        <v>244</v>
      </c>
      <c r="C17" s="78" t="s">
        <v>57</v>
      </c>
      <c r="D17" s="78" t="s">
        <v>139</v>
      </c>
      <c r="E17" s="10" t="s">
        <v>141</v>
      </c>
      <c r="F17" s="94">
        <v>6.5437327346770804</v>
      </c>
      <c r="G17" s="94"/>
      <c r="H17" s="94">
        <v>6.5437327346770804</v>
      </c>
    </row>
    <row r="18" spans="1:8" x14ac:dyDescent="0.3">
      <c r="A18" s="10">
        <v>1</v>
      </c>
      <c r="B18" s="10" t="s">
        <v>244</v>
      </c>
      <c r="C18" s="10" t="s">
        <v>58</v>
      </c>
      <c r="D18" s="10" t="s">
        <v>139</v>
      </c>
      <c r="E18" s="10" t="s">
        <v>141</v>
      </c>
      <c r="F18" s="94">
        <v>2.0619571205129286</v>
      </c>
      <c r="G18" s="94"/>
      <c r="H18" s="94">
        <v>2.0619571205129286</v>
      </c>
    </row>
    <row r="19" spans="1:8" x14ac:dyDescent="0.3">
      <c r="A19" s="10">
        <v>1</v>
      </c>
      <c r="B19" s="10" t="s">
        <v>244</v>
      </c>
      <c r="C19" s="10" t="s">
        <v>260</v>
      </c>
      <c r="D19" s="10" t="s">
        <v>139</v>
      </c>
      <c r="E19" s="10" t="s">
        <v>141</v>
      </c>
      <c r="F19" s="94">
        <v>187.46312617673584</v>
      </c>
      <c r="G19" s="94"/>
      <c r="H19" s="94">
        <v>318.35498922153715</v>
      </c>
    </row>
    <row r="20" spans="1:8" x14ac:dyDescent="0.3">
      <c r="A20" s="10">
        <v>1</v>
      </c>
      <c r="B20" s="10" t="s">
        <v>244</v>
      </c>
      <c r="C20" s="10" t="s">
        <v>34</v>
      </c>
      <c r="D20" s="10" t="s">
        <v>139</v>
      </c>
      <c r="E20" s="10" t="s">
        <v>141</v>
      </c>
      <c r="F20" s="94">
        <v>2.4</v>
      </c>
      <c r="G20" s="94"/>
      <c r="H20" s="94">
        <v>2.4</v>
      </c>
    </row>
    <row r="21" spans="1:8" x14ac:dyDescent="0.3">
      <c r="A21" s="10">
        <v>1</v>
      </c>
      <c r="B21" s="10" t="s">
        <v>244</v>
      </c>
      <c r="C21" s="10" t="s">
        <v>35</v>
      </c>
      <c r="D21" s="10" t="s">
        <v>139</v>
      </c>
      <c r="E21" s="10" t="s">
        <v>141</v>
      </c>
      <c r="F21" s="94">
        <v>2.4</v>
      </c>
      <c r="G21" s="94"/>
      <c r="H21" s="94">
        <v>3.5999999999999996</v>
      </c>
    </row>
    <row r="22" spans="1:8" x14ac:dyDescent="0.3">
      <c r="A22" s="10">
        <v>1</v>
      </c>
      <c r="B22" s="10" t="s">
        <v>244</v>
      </c>
      <c r="C22" s="10" t="s">
        <v>36</v>
      </c>
      <c r="D22" s="10" t="s">
        <v>139</v>
      </c>
      <c r="E22" s="10" t="s">
        <v>141</v>
      </c>
      <c r="F22" s="93">
        <v>0.3</v>
      </c>
      <c r="G22" s="94"/>
      <c r="H22" s="93">
        <v>0.3</v>
      </c>
    </row>
    <row r="23" spans="1:8" x14ac:dyDescent="0.3">
      <c r="A23" s="10">
        <v>1</v>
      </c>
      <c r="B23" s="10" t="s">
        <v>244</v>
      </c>
      <c r="C23" s="10" t="s">
        <v>37</v>
      </c>
      <c r="D23" s="10" t="s">
        <v>139</v>
      </c>
      <c r="E23" s="10" t="s">
        <v>141</v>
      </c>
      <c r="F23" s="93">
        <v>0.3</v>
      </c>
      <c r="G23" s="94"/>
      <c r="H23" s="93">
        <v>0.3</v>
      </c>
    </row>
    <row r="24" spans="1:8" x14ac:dyDescent="0.3">
      <c r="A24" s="10">
        <v>1</v>
      </c>
      <c r="B24" s="10" t="s">
        <v>244</v>
      </c>
      <c r="C24" s="10" t="s">
        <v>38</v>
      </c>
      <c r="D24" s="10" t="s">
        <v>139</v>
      </c>
      <c r="E24" s="10" t="s">
        <v>141</v>
      </c>
      <c r="F24" s="103">
        <v>0.19933333333333314</v>
      </c>
      <c r="G24" s="93"/>
      <c r="H24" s="93">
        <v>0.19933333333333314</v>
      </c>
    </row>
    <row r="25" spans="1:8" x14ac:dyDescent="0.3">
      <c r="A25" s="10">
        <v>1</v>
      </c>
      <c r="B25" s="10" t="s">
        <v>244</v>
      </c>
      <c r="C25" s="10" t="s">
        <v>39</v>
      </c>
      <c r="D25" s="10" t="s">
        <v>139</v>
      </c>
      <c r="E25" s="10" t="s">
        <v>141</v>
      </c>
      <c r="F25" s="94">
        <v>2E-3</v>
      </c>
      <c r="G25" s="94"/>
      <c r="H25" s="94">
        <v>2E-3</v>
      </c>
    </row>
    <row r="26" spans="1:8" s="10" customFormat="1" x14ac:dyDescent="0.3">
      <c r="A26" s="10">
        <v>1</v>
      </c>
      <c r="B26" s="10" t="s">
        <v>244</v>
      </c>
      <c r="C26" t="s">
        <v>294</v>
      </c>
      <c r="D26" s="10" t="s">
        <v>139</v>
      </c>
      <c r="E26" s="10" t="s">
        <v>141</v>
      </c>
      <c r="F26" s="10">
        <v>0.19933333333333314</v>
      </c>
      <c r="H26" s="10">
        <v>0.19933333333333314</v>
      </c>
    </row>
    <row r="27" spans="1:8" s="10" customFormat="1" x14ac:dyDescent="0.3">
      <c r="A27" s="10">
        <v>1</v>
      </c>
      <c r="B27" s="10" t="s">
        <v>244</v>
      </c>
      <c r="C27" t="s">
        <v>262</v>
      </c>
      <c r="D27" s="10" t="s">
        <v>139</v>
      </c>
      <c r="E27" s="10" t="s">
        <v>141</v>
      </c>
      <c r="F27" s="10">
        <v>0.19933333333333314</v>
      </c>
      <c r="H27" s="10">
        <v>0.24056997280006104</v>
      </c>
    </row>
    <row r="28" spans="1:8" s="10" customFormat="1" x14ac:dyDescent="0.3">
      <c r="A28" s="10">
        <v>1</v>
      </c>
      <c r="B28" s="10" t="s">
        <v>242</v>
      </c>
      <c r="C28" t="s">
        <v>151</v>
      </c>
      <c r="D28" s="10" t="s">
        <v>125</v>
      </c>
      <c r="E28" s="10" t="s">
        <v>141</v>
      </c>
      <c r="F28" s="10">
        <v>0.5</v>
      </c>
      <c r="G28" s="10">
        <v>0.7</v>
      </c>
      <c r="H28" s="10">
        <v>0.9</v>
      </c>
    </row>
    <row r="29" spans="1:8" x14ac:dyDescent="0.3">
      <c r="A29">
        <v>1</v>
      </c>
      <c r="B29" t="s">
        <v>242</v>
      </c>
      <c r="C29" t="s">
        <v>151</v>
      </c>
      <c r="D29" t="s">
        <v>126</v>
      </c>
      <c r="E29" t="s">
        <v>141</v>
      </c>
      <c r="F29">
        <v>0.75</v>
      </c>
      <c r="G29">
        <v>0.82499999999999996</v>
      </c>
      <c r="H29">
        <v>0.9</v>
      </c>
    </row>
    <row r="30" spans="1:8" x14ac:dyDescent="0.3">
      <c r="A30">
        <v>1</v>
      </c>
      <c r="B30" t="s">
        <v>242</v>
      </c>
      <c r="C30" t="s">
        <v>151</v>
      </c>
      <c r="D30" t="s">
        <v>124</v>
      </c>
      <c r="E30" t="s">
        <v>141</v>
      </c>
      <c r="F30">
        <v>0.7</v>
      </c>
      <c r="G30">
        <v>0.8</v>
      </c>
      <c r="H30">
        <v>0.9</v>
      </c>
    </row>
    <row r="31" spans="1:8" x14ac:dyDescent="0.3">
      <c r="A31" s="10">
        <v>1</v>
      </c>
      <c r="B31" s="10" t="s">
        <v>242</v>
      </c>
      <c r="C31" s="1" t="s">
        <v>8</v>
      </c>
      <c r="D31" s="10" t="s">
        <v>126</v>
      </c>
      <c r="E31" s="10" t="s">
        <v>141</v>
      </c>
      <c r="F31" s="10">
        <v>42.27</v>
      </c>
      <c r="G31" s="10">
        <v>84.54</v>
      </c>
      <c r="H31" s="10">
        <v>126.8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6D4DF-98E1-4C94-8DAC-8F990E4B2F61}">
  <dimension ref="A1:M9"/>
  <sheetViews>
    <sheetView zoomScale="75" workbookViewId="0">
      <selection activeCell="H46" sqref="H46"/>
    </sheetView>
  </sheetViews>
  <sheetFormatPr defaultRowHeight="14.4" x14ac:dyDescent="0.3"/>
  <cols>
    <col min="1" max="1" width="16.44140625" customWidth="1"/>
    <col min="2" max="2" width="17.6640625" customWidth="1"/>
    <col min="3" max="3" width="31.44140625" customWidth="1"/>
    <col min="4" max="4" width="13.6640625" customWidth="1"/>
    <col min="5" max="5" width="10.6640625" customWidth="1"/>
  </cols>
  <sheetData>
    <row r="1" spans="1:13" x14ac:dyDescent="0.3">
      <c r="A1" s="72" t="s">
        <v>252</v>
      </c>
      <c r="B1" s="72" t="s">
        <v>114</v>
      </c>
      <c r="C1" s="72" t="s">
        <v>115</v>
      </c>
      <c r="D1" s="72" t="s">
        <v>116</v>
      </c>
      <c r="E1" s="72" t="s">
        <v>253</v>
      </c>
      <c r="F1" s="72" t="s">
        <v>94</v>
      </c>
      <c r="G1" s="72" t="s">
        <v>0</v>
      </c>
      <c r="H1" s="72" t="s">
        <v>95</v>
      </c>
      <c r="I1" s="72" t="s">
        <v>1</v>
      </c>
      <c r="J1" s="1"/>
      <c r="K1" s="1"/>
      <c r="L1" s="1"/>
    </row>
    <row r="2" spans="1:13" x14ac:dyDescent="0.3">
      <c r="A2" s="73" t="s">
        <v>254</v>
      </c>
      <c r="B2" s="74" t="s">
        <v>243</v>
      </c>
      <c r="C2" s="74" t="s">
        <v>96</v>
      </c>
      <c r="D2" s="74" t="s">
        <v>94</v>
      </c>
      <c r="E2" s="74" t="s">
        <v>255</v>
      </c>
      <c r="F2" s="3" t="s">
        <v>68</v>
      </c>
      <c r="G2" s="73"/>
      <c r="H2" s="73"/>
      <c r="I2" s="73"/>
      <c r="J2" s="70"/>
      <c r="K2" s="70"/>
      <c r="L2" s="71"/>
      <c r="M2" s="70"/>
    </row>
    <row r="3" spans="1:13" x14ac:dyDescent="0.3">
      <c r="A3" s="73" t="s">
        <v>256</v>
      </c>
      <c r="B3" s="74" t="s">
        <v>243</v>
      </c>
      <c r="C3" s="74" t="s">
        <v>96</v>
      </c>
      <c r="D3" s="74" t="s">
        <v>94</v>
      </c>
      <c r="E3" s="74" t="s">
        <v>255</v>
      </c>
      <c r="F3" s="3" t="s">
        <v>80</v>
      </c>
      <c r="G3" s="73"/>
      <c r="H3" s="73"/>
      <c r="I3" s="73"/>
      <c r="J3" s="70"/>
      <c r="K3" s="70"/>
      <c r="L3" s="71"/>
      <c r="M3" s="70"/>
    </row>
    <row r="4" spans="1:13" x14ac:dyDescent="0.3">
      <c r="A4" s="73" t="s">
        <v>78</v>
      </c>
      <c r="B4" s="74" t="s">
        <v>243</v>
      </c>
      <c r="C4" s="74" t="s">
        <v>96</v>
      </c>
      <c r="D4" s="74" t="s">
        <v>94</v>
      </c>
      <c r="E4" s="74" t="s">
        <v>255</v>
      </c>
      <c r="F4" s="3" t="s">
        <v>77</v>
      </c>
      <c r="G4" s="73"/>
      <c r="H4" s="73"/>
      <c r="I4" s="73"/>
      <c r="J4" s="70"/>
      <c r="K4" s="70"/>
      <c r="L4" s="71"/>
      <c r="M4" s="70"/>
    </row>
    <row r="5" spans="1:13" x14ac:dyDescent="0.3">
      <c r="A5" s="10" t="s">
        <v>257</v>
      </c>
      <c r="B5" s="74" t="s">
        <v>243</v>
      </c>
      <c r="C5" s="74" t="s">
        <v>11</v>
      </c>
      <c r="D5" s="74" t="s">
        <v>94</v>
      </c>
      <c r="E5" s="74" t="s">
        <v>258</v>
      </c>
      <c r="F5" s="75">
        <v>0.2</v>
      </c>
      <c r="G5" s="68"/>
      <c r="H5" s="68"/>
      <c r="K5" s="76"/>
    </row>
    <row r="6" spans="1:13" x14ac:dyDescent="0.3">
      <c r="A6" s="73" t="s">
        <v>259</v>
      </c>
      <c r="B6" s="74" t="s">
        <v>243</v>
      </c>
      <c r="C6" s="74" t="s">
        <v>96</v>
      </c>
      <c r="D6" s="74" t="s">
        <v>94</v>
      </c>
      <c r="E6" s="74" t="s">
        <v>255</v>
      </c>
      <c r="F6" s="3" t="s">
        <v>68</v>
      </c>
      <c r="G6" s="73"/>
      <c r="H6" s="73"/>
      <c r="I6" s="73"/>
      <c r="J6" s="70"/>
      <c r="K6" s="70"/>
      <c r="L6" s="71"/>
      <c r="M6" s="70"/>
    </row>
    <row r="7" spans="1:13" x14ac:dyDescent="0.3">
      <c r="A7" s="6"/>
      <c r="F7" s="68"/>
      <c r="G7" s="68"/>
      <c r="H7" s="68"/>
      <c r="K7" s="76"/>
    </row>
    <row r="8" spans="1:13" x14ac:dyDescent="0.3">
      <c r="A8" s="6"/>
      <c r="F8" s="68"/>
      <c r="G8" s="68"/>
      <c r="H8" s="68"/>
      <c r="K8" s="17"/>
    </row>
    <row r="9" spans="1:13" x14ac:dyDescent="0.3">
      <c r="A9" s="6"/>
      <c r="F9" s="69"/>
      <c r="G9" s="69"/>
      <c r="H9" s="69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40278-E467-4A74-9D95-B75C2D30B71A}">
  <dimension ref="A1:K27"/>
  <sheetViews>
    <sheetView zoomScale="85" zoomScaleNormal="85" workbookViewId="0">
      <selection activeCell="H39" sqref="H39"/>
    </sheetView>
  </sheetViews>
  <sheetFormatPr defaultColWidth="8.88671875" defaultRowHeight="14.4" x14ac:dyDescent="0.3"/>
  <cols>
    <col min="2" max="2" width="17.44140625" bestFit="1" customWidth="1"/>
    <col min="3" max="3" width="33.6640625" customWidth="1"/>
    <col min="4" max="4" width="18" customWidth="1"/>
    <col min="5" max="5" width="11.21875" bestFit="1" customWidth="1"/>
    <col min="6" max="8" width="10.44140625" bestFit="1" customWidth="1"/>
  </cols>
  <sheetData>
    <row r="1" spans="1:11" x14ac:dyDescent="0.3">
      <c r="A1" s="1" t="s">
        <v>113</v>
      </c>
      <c r="B1" s="1" t="s">
        <v>114</v>
      </c>
      <c r="C1" s="1" t="s">
        <v>115</v>
      </c>
      <c r="D1" s="1" t="s">
        <v>116</v>
      </c>
      <c r="E1" s="1" t="s">
        <v>117</v>
      </c>
      <c r="F1" s="1" t="s">
        <v>118</v>
      </c>
      <c r="G1" s="1" t="s">
        <v>122</v>
      </c>
      <c r="H1" s="1" t="s">
        <v>119</v>
      </c>
      <c r="I1" s="1" t="s">
        <v>0</v>
      </c>
      <c r="J1" s="1" t="s">
        <v>95</v>
      </c>
      <c r="K1" s="1" t="s">
        <v>1</v>
      </c>
    </row>
    <row r="2" spans="1:11" x14ac:dyDescent="0.3">
      <c r="A2" s="6">
        <v>1</v>
      </c>
      <c r="B2" t="s">
        <v>242</v>
      </c>
      <c r="C2" t="s">
        <v>106</v>
      </c>
      <c r="D2" t="s">
        <v>125</v>
      </c>
      <c r="E2" t="s">
        <v>141</v>
      </c>
      <c r="F2" s="66">
        <v>0.3</v>
      </c>
      <c r="G2" s="67">
        <v>0.5</v>
      </c>
      <c r="H2" s="67">
        <v>0.7</v>
      </c>
      <c r="J2" s="17" t="s">
        <v>134</v>
      </c>
    </row>
    <row r="3" spans="1:11" x14ac:dyDescent="0.3">
      <c r="A3" s="6">
        <v>1</v>
      </c>
      <c r="B3" t="s">
        <v>242</v>
      </c>
      <c r="C3" t="s">
        <v>106</v>
      </c>
      <c r="D3" t="s">
        <v>126</v>
      </c>
      <c r="E3" t="s">
        <v>141</v>
      </c>
      <c r="F3" s="68">
        <v>0.05</v>
      </c>
      <c r="G3" s="68">
        <v>0.1</v>
      </c>
      <c r="H3" s="68">
        <v>0.2</v>
      </c>
      <c r="J3" s="17" t="s">
        <v>134</v>
      </c>
    </row>
    <row r="4" spans="1:11" x14ac:dyDescent="0.3">
      <c r="A4" s="6">
        <v>1</v>
      </c>
      <c r="B4" t="s">
        <v>242</v>
      </c>
      <c r="C4" t="s">
        <v>106</v>
      </c>
      <c r="D4" t="s">
        <v>124</v>
      </c>
      <c r="E4" t="s">
        <v>141</v>
      </c>
      <c r="F4" s="68">
        <v>0.2</v>
      </c>
      <c r="G4" s="68">
        <v>0.27500000000000002</v>
      </c>
      <c r="H4" s="68">
        <v>0.35</v>
      </c>
      <c r="J4" s="17" t="s">
        <v>134</v>
      </c>
    </row>
    <row r="5" spans="1:11" x14ac:dyDescent="0.3">
      <c r="A5" s="6">
        <v>1</v>
      </c>
      <c r="B5" t="s">
        <v>243</v>
      </c>
      <c r="C5" t="s">
        <v>14</v>
      </c>
      <c r="D5" t="s">
        <v>94</v>
      </c>
      <c r="E5" t="s">
        <v>128</v>
      </c>
      <c r="F5" s="68">
        <v>11</v>
      </c>
      <c r="G5">
        <v>19</v>
      </c>
      <c r="H5" s="68">
        <v>27</v>
      </c>
      <c r="J5" s="17" t="s">
        <v>137</v>
      </c>
    </row>
    <row r="6" spans="1:11" x14ac:dyDescent="0.3">
      <c r="A6" s="6">
        <v>1</v>
      </c>
      <c r="B6" t="s">
        <v>244</v>
      </c>
      <c r="C6" t="s">
        <v>51</v>
      </c>
      <c r="D6" t="s">
        <v>139</v>
      </c>
      <c r="E6" t="s">
        <v>141</v>
      </c>
      <c r="F6" s="68">
        <v>88.72142763938561</v>
      </c>
      <c r="H6">
        <v>177.44285527877122</v>
      </c>
      <c r="J6" s="17"/>
    </row>
    <row r="7" spans="1:11" x14ac:dyDescent="0.3">
      <c r="A7" s="6">
        <v>1</v>
      </c>
      <c r="B7" t="s">
        <v>244</v>
      </c>
      <c r="C7" t="s">
        <v>52</v>
      </c>
      <c r="D7" t="s">
        <v>139</v>
      </c>
      <c r="E7" t="s">
        <v>141</v>
      </c>
      <c r="F7" s="68">
        <v>64.456411380605473</v>
      </c>
      <c r="H7" s="68">
        <v>84.435972370025411</v>
      </c>
      <c r="J7" s="17"/>
    </row>
    <row r="8" spans="1:11" x14ac:dyDescent="0.3">
      <c r="A8" s="6">
        <v>1</v>
      </c>
      <c r="B8" t="s">
        <v>244</v>
      </c>
      <c r="C8" t="s">
        <v>53</v>
      </c>
      <c r="D8" t="s">
        <v>139</v>
      </c>
      <c r="E8" t="s">
        <v>141</v>
      </c>
      <c r="F8" s="68">
        <v>63.478822781505158</v>
      </c>
      <c r="H8" s="68">
        <v>95.218234172257738</v>
      </c>
      <c r="J8" s="17"/>
    </row>
    <row r="9" spans="1:11" x14ac:dyDescent="0.3">
      <c r="A9" s="6">
        <v>1</v>
      </c>
      <c r="B9" t="s">
        <v>244</v>
      </c>
      <c r="C9" t="s">
        <v>292</v>
      </c>
      <c r="D9" t="s">
        <v>139</v>
      </c>
      <c r="E9" t="s">
        <v>141</v>
      </c>
      <c r="F9" s="69">
        <v>20.270134336417136</v>
      </c>
      <c r="H9" s="69">
        <v>40.540268672834273</v>
      </c>
    </row>
    <row r="10" spans="1:11" x14ac:dyDescent="0.3">
      <c r="A10" s="6">
        <v>1</v>
      </c>
      <c r="B10" t="s">
        <v>244</v>
      </c>
      <c r="C10" t="s">
        <v>293</v>
      </c>
      <c r="D10" t="s">
        <v>139</v>
      </c>
      <c r="E10" t="s">
        <v>141</v>
      </c>
      <c r="F10" s="66">
        <v>11.60245659243</v>
      </c>
      <c r="H10" s="67">
        <v>17.403684888645</v>
      </c>
      <c r="K10" s="17"/>
    </row>
    <row r="11" spans="1:11" x14ac:dyDescent="0.3">
      <c r="A11" s="6">
        <v>1</v>
      </c>
      <c r="B11" t="s">
        <v>244</v>
      </c>
      <c r="C11" t="s">
        <v>54</v>
      </c>
      <c r="D11" t="s">
        <v>139</v>
      </c>
      <c r="E11" t="s">
        <v>141</v>
      </c>
      <c r="F11" s="68">
        <v>31.371204762089558</v>
      </c>
      <c r="H11" s="68">
        <v>48.263391941676247</v>
      </c>
      <c r="K11" s="17"/>
    </row>
    <row r="12" spans="1:11" x14ac:dyDescent="0.3">
      <c r="A12" s="6">
        <v>1</v>
      </c>
      <c r="B12" t="s">
        <v>244</v>
      </c>
      <c r="C12" t="s">
        <v>55</v>
      </c>
      <c r="D12" t="s">
        <v>139</v>
      </c>
      <c r="E12" t="s">
        <v>141</v>
      </c>
      <c r="F12" s="68">
        <v>14.507341169323105</v>
      </c>
      <c r="H12" s="68">
        <v>24.662479987849277</v>
      </c>
      <c r="K12" s="17"/>
    </row>
    <row r="13" spans="1:11" x14ac:dyDescent="0.3">
      <c r="A13" s="6">
        <v>1</v>
      </c>
      <c r="B13" t="s">
        <v>244</v>
      </c>
      <c r="C13" t="s">
        <v>56</v>
      </c>
      <c r="D13" t="s">
        <v>139</v>
      </c>
      <c r="E13" t="s">
        <v>141</v>
      </c>
      <c r="F13" s="68">
        <v>10.043257052903284</v>
      </c>
      <c r="H13" s="68">
        <v>10.043257052903284</v>
      </c>
      <c r="K13" s="17"/>
    </row>
    <row r="14" spans="1:11" x14ac:dyDescent="0.3">
      <c r="A14" s="10">
        <v>1</v>
      </c>
      <c r="B14" s="10" t="s">
        <v>244</v>
      </c>
      <c r="C14" t="s">
        <v>57</v>
      </c>
      <c r="D14" t="s">
        <v>139</v>
      </c>
      <c r="E14" s="10" t="s">
        <v>141</v>
      </c>
      <c r="F14" s="92">
        <v>6.5437327346770804</v>
      </c>
      <c r="G14" s="10"/>
      <c r="H14" s="92">
        <v>6.5437327346770804</v>
      </c>
      <c r="K14" s="17"/>
    </row>
    <row r="15" spans="1:11" x14ac:dyDescent="0.3">
      <c r="A15">
        <v>1</v>
      </c>
      <c r="B15" t="s">
        <v>244</v>
      </c>
      <c r="C15" t="s">
        <v>58</v>
      </c>
      <c r="D15" t="s">
        <v>139</v>
      </c>
      <c r="E15" t="s">
        <v>141</v>
      </c>
      <c r="F15">
        <v>2.0619571205129286</v>
      </c>
      <c r="H15" s="93">
        <v>2.0619571205129286</v>
      </c>
      <c r="K15" s="17"/>
    </row>
    <row r="16" spans="1:11" x14ac:dyDescent="0.3">
      <c r="A16">
        <v>1</v>
      </c>
      <c r="B16" t="s">
        <v>244</v>
      </c>
      <c r="C16" t="s">
        <v>260</v>
      </c>
      <c r="D16" t="s">
        <v>139</v>
      </c>
      <c r="E16" t="s">
        <v>141</v>
      </c>
      <c r="F16">
        <v>187.46312617673584</v>
      </c>
      <c r="H16" s="93">
        <v>303.36924342796044</v>
      </c>
      <c r="K16" s="17"/>
    </row>
    <row r="17" spans="1:10" x14ac:dyDescent="0.3">
      <c r="A17">
        <v>1</v>
      </c>
      <c r="B17" t="s">
        <v>244</v>
      </c>
      <c r="C17" t="s">
        <v>34</v>
      </c>
      <c r="D17" t="s">
        <v>139</v>
      </c>
      <c r="E17" t="s">
        <v>141</v>
      </c>
      <c r="F17">
        <v>2</v>
      </c>
      <c r="H17" s="93">
        <v>2</v>
      </c>
    </row>
    <row r="18" spans="1:10" x14ac:dyDescent="0.3">
      <c r="A18">
        <v>1</v>
      </c>
      <c r="B18" t="s">
        <v>244</v>
      </c>
      <c r="C18" t="s">
        <v>35</v>
      </c>
      <c r="D18" t="s">
        <v>139</v>
      </c>
      <c r="E18" t="s">
        <v>141</v>
      </c>
      <c r="F18">
        <v>2</v>
      </c>
      <c r="H18" s="93">
        <v>3</v>
      </c>
    </row>
    <row r="19" spans="1:10" x14ac:dyDescent="0.3">
      <c r="A19">
        <v>1</v>
      </c>
      <c r="B19" t="s">
        <v>244</v>
      </c>
      <c r="C19" t="s">
        <v>36</v>
      </c>
      <c r="D19" t="s">
        <v>139</v>
      </c>
      <c r="E19" t="s">
        <v>141</v>
      </c>
      <c r="F19">
        <v>0.25</v>
      </c>
      <c r="H19" s="93">
        <v>0.25</v>
      </c>
    </row>
    <row r="20" spans="1:10" x14ac:dyDescent="0.3">
      <c r="A20">
        <v>1</v>
      </c>
      <c r="B20" t="s">
        <v>244</v>
      </c>
      <c r="C20" t="s">
        <v>37</v>
      </c>
      <c r="D20" t="s">
        <v>139</v>
      </c>
      <c r="E20" t="s">
        <v>141</v>
      </c>
      <c r="F20">
        <v>0.25</v>
      </c>
      <c r="H20" s="93">
        <v>0.25</v>
      </c>
    </row>
    <row r="21" spans="1:10" x14ac:dyDescent="0.3">
      <c r="A21">
        <v>1</v>
      </c>
      <c r="B21" t="s">
        <v>244</v>
      </c>
      <c r="C21" t="s">
        <v>38</v>
      </c>
      <c r="D21" t="s">
        <v>139</v>
      </c>
      <c r="E21" t="s">
        <v>141</v>
      </c>
      <c r="F21" s="93">
        <v>0.16599999999999984</v>
      </c>
      <c r="G21" s="93"/>
      <c r="H21" s="93">
        <v>0.16599999999999984</v>
      </c>
      <c r="J21" s="63" t="s">
        <v>288</v>
      </c>
    </row>
    <row r="22" spans="1:10" x14ac:dyDescent="0.3">
      <c r="A22" s="10">
        <v>1</v>
      </c>
      <c r="B22" s="10" t="s">
        <v>244</v>
      </c>
      <c r="C22" s="10" t="s">
        <v>39</v>
      </c>
      <c r="D22" s="10" t="s">
        <v>139</v>
      </c>
      <c r="E22" s="10" t="s">
        <v>141</v>
      </c>
      <c r="F22" s="10">
        <v>2E-3</v>
      </c>
      <c r="G22" s="10"/>
      <c r="H22" s="94">
        <v>2E-3</v>
      </c>
    </row>
    <row r="23" spans="1:10" x14ac:dyDescent="0.3">
      <c r="A23">
        <v>1</v>
      </c>
      <c r="B23" t="s">
        <v>244</v>
      </c>
      <c r="C23" t="s">
        <v>294</v>
      </c>
      <c r="D23" t="s">
        <v>139</v>
      </c>
      <c r="E23" t="s">
        <v>141</v>
      </c>
      <c r="F23">
        <v>0.16599999999999984</v>
      </c>
      <c r="H23">
        <v>0.2074999999999998</v>
      </c>
    </row>
    <row r="24" spans="1:10" x14ac:dyDescent="0.3">
      <c r="A24">
        <v>1</v>
      </c>
      <c r="B24" t="s">
        <v>244</v>
      </c>
      <c r="C24" t="s">
        <v>262</v>
      </c>
      <c r="D24" t="s">
        <v>139</v>
      </c>
      <c r="E24" t="s">
        <v>141</v>
      </c>
      <c r="F24">
        <v>0.16599999999999984</v>
      </c>
      <c r="H24">
        <v>0.2074999999999998</v>
      </c>
    </row>
    <row r="25" spans="1:10" x14ac:dyDescent="0.3">
      <c r="A25">
        <v>1</v>
      </c>
      <c r="B25" t="s">
        <v>242</v>
      </c>
      <c r="C25" t="s">
        <v>151</v>
      </c>
      <c r="D25" t="s">
        <v>125</v>
      </c>
      <c r="E25" t="s">
        <v>141</v>
      </c>
      <c r="F25">
        <v>0.5</v>
      </c>
      <c r="G25">
        <v>0.7</v>
      </c>
      <c r="H25">
        <v>0.9</v>
      </c>
    </row>
    <row r="26" spans="1:10" x14ac:dyDescent="0.3">
      <c r="A26">
        <v>1</v>
      </c>
      <c r="B26" t="s">
        <v>242</v>
      </c>
      <c r="C26" t="s">
        <v>151</v>
      </c>
      <c r="D26" t="s">
        <v>126</v>
      </c>
      <c r="E26" t="s">
        <v>141</v>
      </c>
      <c r="F26">
        <v>0.75</v>
      </c>
      <c r="G26">
        <v>0.82499999999999996</v>
      </c>
      <c r="H26">
        <v>0.9</v>
      </c>
    </row>
    <row r="27" spans="1:10" x14ac:dyDescent="0.3">
      <c r="A27">
        <v>1</v>
      </c>
      <c r="B27" t="s">
        <v>242</v>
      </c>
      <c r="C27" t="s">
        <v>151</v>
      </c>
      <c r="D27" t="s">
        <v>124</v>
      </c>
      <c r="E27" t="s">
        <v>141</v>
      </c>
      <c r="F27">
        <v>0.7</v>
      </c>
      <c r="G27">
        <v>0.8</v>
      </c>
      <c r="H27">
        <v>0.9</v>
      </c>
    </row>
  </sheetData>
  <hyperlinks>
    <hyperlink ref="J2" r:id="rId1" location="erlab3cc9bib26" display="Emmerling et al. (2019)" xr:uid="{220549A0-EF2D-4B65-ABA2-25D19E9DB10A}"/>
    <hyperlink ref="J3" r:id="rId2" display="Young et al. (2023)" xr:uid="{4FF21AD7-353A-40C9-95E7-B9A258D3C005}"/>
    <hyperlink ref="J4" r:id="rId3" display="Young et al. (2023)" xr:uid="{4618BF74-C13E-4EFE-977A-5F4466AAA39B}"/>
    <hyperlink ref="J5" r:id="rId4" display="Young et al. (2023)" xr:uid="{3951B23F-C527-417F-BDDF-2F000DCF46AD}"/>
    <hyperlink ref="J6" r:id="rId5" display="C:\Users\ksievert\Downloads\2021-TR05 Towards improved guidelines for cost evaluation of CCS (2).pdf" xr:uid="{431FAD99-3B66-4905-ACA7-D0DE9AF4827B}"/>
    <hyperlink ref="J7" r:id="rId6" display="C:\Users\ksievert\Downloads\2021-TR05 Towards improved guidelines for cost evaluation of CCS (2).pdf" xr:uid="{207F78D6-A52D-4ADB-BB36-1043A81E5D12}"/>
    <hyperlink ref="J8" r:id="rId7" display="C:\Users\ksievert\Downloads\2021-TR05 Towards improved guidelines for cost evaluation of CCS (2).pdf" xr:uid="{C9F5205B-007C-4C29-B96E-F45560905661}"/>
  </hyperlinks>
  <pageMargins left="0.7" right="0.7" top="0.75" bottom="0.75" header="0.3" footer="0.3"/>
  <pageSetup paperSize="9" orientation="portrait" r:id="rId8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B54C7-A556-426B-A2E0-8B40F0008DC3}">
  <dimension ref="A1:AL40"/>
  <sheetViews>
    <sheetView zoomScale="70" zoomScaleNormal="70" workbookViewId="0">
      <selection activeCell="N61" sqref="N61"/>
    </sheetView>
  </sheetViews>
  <sheetFormatPr defaultRowHeight="14.4" x14ac:dyDescent="0.3"/>
  <cols>
    <col min="1" max="1" width="23.21875" customWidth="1"/>
    <col min="2" max="2" width="20.109375" customWidth="1"/>
    <col min="3" max="3" width="21" customWidth="1"/>
    <col min="35" max="35" width="8.88671875" style="86"/>
    <col min="36" max="36" width="17.109375" style="78" customWidth="1"/>
    <col min="37" max="37" width="13.77734375" customWidth="1"/>
  </cols>
  <sheetData>
    <row r="1" spans="1:38" x14ac:dyDescent="0.3">
      <c r="A1" s="5" t="s">
        <v>84</v>
      </c>
      <c r="B1" s="5" t="s">
        <v>85</v>
      </c>
      <c r="C1" s="5" t="s">
        <v>83</v>
      </c>
      <c r="D1" s="5">
        <v>2022</v>
      </c>
      <c r="E1" s="5">
        <v>2023</v>
      </c>
      <c r="F1" s="5">
        <v>2024</v>
      </c>
      <c r="G1" s="5">
        <v>2025</v>
      </c>
      <c r="H1" s="5">
        <v>2026</v>
      </c>
      <c r="I1" s="5">
        <v>2027</v>
      </c>
      <c r="J1" s="5">
        <v>2028</v>
      </c>
      <c r="K1" s="5">
        <v>2029</v>
      </c>
      <c r="L1" s="5">
        <v>2030</v>
      </c>
      <c r="M1" s="5">
        <v>2031</v>
      </c>
      <c r="N1" s="5">
        <v>2032</v>
      </c>
      <c r="O1" s="5">
        <v>2033</v>
      </c>
      <c r="P1" s="5">
        <v>2034</v>
      </c>
      <c r="Q1" s="5">
        <v>2035</v>
      </c>
      <c r="R1" s="5">
        <v>2036</v>
      </c>
      <c r="S1" s="5">
        <v>2037</v>
      </c>
      <c r="T1" s="5">
        <v>2038</v>
      </c>
      <c r="U1" s="5">
        <v>2039</v>
      </c>
      <c r="V1" s="5">
        <v>2040</v>
      </c>
      <c r="W1" s="5">
        <v>2041</v>
      </c>
      <c r="X1" s="5">
        <v>2042</v>
      </c>
      <c r="Y1" s="5">
        <v>2043</v>
      </c>
      <c r="Z1" s="5">
        <v>2044</v>
      </c>
      <c r="AA1" s="5">
        <v>2045</v>
      </c>
      <c r="AB1" s="5">
        <v>2046</v>
      </c>
      <c r="AC1" s="5">
        <v>2047</v>
      </c>
      <c r="AD1" s="5">
        <v>2048</v>
      </c>
      <c r="AE1" s="5">
        <v>2049</v>
      </c>
      <c r="AF1" s="5">
        <v>2050</v>
      </c>
      <c r="AG1" s="1" t="s">
        <v>95</v>
      </c>
      <c r="AH1" s="1" t="s">
        <v>93</v>
      </c>
      <c r="AI1" s="1" t="s">
        <v>263</v>
      </c>
      <c r="AJ1" s="77" t="s">
        <v>286</v>
      </c>
      <c r="AK1" s="1" t="s">
        <v>264</v>
      </c>
      <c r="AL1" s="1" t="s">
        <v>95</v>
      </c>
    </row>
    <row r="2" spans="1:38" x14ac:dyDescent="0.3">
      <c r="A2" s="4" t="s">
        <v>68</v>
      </c>
      <c r="B2" s="4" t="s">
        <v>285</v>
      </c>
      <c r="C2" s="4" t="s">
        <v>61</v>
      </c>
      <c r="D2" s="4">
        <v>111</v>
      </c>
      <c r="E2" s="4">
        <v>97</v>
      </c>
      <c r="F2" s="4">
        <v>84</v>
      </c>
      <c r="G2" s="4">
        <v>75</v>
      </c>
      <c r="H2" s="4">
        <v>68</v>
      </c>
      <c r="I2" s="4">
        <v>62</v>
      </c>
      <c r="J2" s="4">
        <v>58</v>
      </c>
      <c r="K2" s="4">
        <v>55</v>
      </c>
      <c r="L2" s="4">
        <v>53</v>
      </c>
      <c r="M2" s="4">
        <v>50</v>
      </c>
      <c r="N2" s="4">
        <v>48</v>
      </c>
      <c r="O2" s="4">
        <v>47</v>
      </c>
      <c r="P2" s="4">
        <v>45</v>
      </c>
      <c r="Q2" s="4">
        <v>44</v>
      </c>
      <c r="R2" s="4">
        <v>43</v>
      </c>
      <c r="S2" s="4">
        <v>43</v>
      </c>
      <c r="T2" s="4">
        <v>42</v>
      </c>
      <c r="U2" s="4">
        <v>41</v>
      </c>
      <c r="V2" s="4">
        <v>41</v>
      </c>
      <c r="W2" s="4">
        <v>41</v>
      </c>
      <c r="X2" s="4">
        <v>40</v>
      </c>
      <c r="Y2" s="4">
        <v>41</v>
      </c>
      <c r="Z2" s="4">
        <v>40</v>
      </c>
      <c r="AA2" s="4">
        <v>40</v>
      </c>
      <c r="AB2" s="4">
        <v>40</v>
      </c>
      <c r="AC2" s="4">
        <v>39</v>
      </c>
      <c r="AD2" s="4">
        <v>40</v>
      </c>
      <c r="AE2" s="4">
        <v>39</v>
      </c>
      <c r="AF2" s="4">
        <v>39</v>
      </c>
      <c r="AG2" s="11" t="s">
        <v>173</v>
      </c>
      <c r="AH2" s="14" t="s">
        <v>183</v>
      </c>
      <c r="AI2" s="82" t="s">
        <v>265</v>
      </c>
      <c r="AJ2" s="83">
        <f>15.3/1000</f>
        <v>1.5300000000000001E-2</v>
      </c>
      <c r="AK2" s="2" t="s">
        <v>266</v>
      </c>
      <c r="AL2" s="2" t="s">
        <v>135</v>
      </c>
    </row>
    <row r="3" spans="1:38" x14ac:dyDescent="0.3">
      <c r="A3" s="3" t="s">
        <v>81</v>
      </c>
      <c r="B3" s="3" t="s">
        <v>86</v>
      </c>
      <c r="C3" s="3" t="s">
        <v>61</v>
      </c>
      <c r="D3" s="3">
        <v>47</v>
      </c>
      <c r="E3" s="3">
        <v>48</v>
      </c>
      <c r="F3" s="3">
        <v>48</v>
      </c>
      <c r="G3" s="3">
        <v>48</v>
      </c>
      <c r="H3" s="3">
        <v>49</v>
      </c>
      <c r="I3" s="3">
        <v>49</v>
      </c>
      <c r="J3" s="3">
        <v>50</v>
      </c>
      <c r="K3" s="3">
        <v>51</v>
      </c>
      <c r="L3" s="3">
        <v>51</v>
      </c>
      <c r="M3" s="3">
        <v>52</v>
      </c>
      <c r="N3" s="3">
        <v>52</v>
      </c>
      <c r="O3" s="3">
        <v>53</v>
      </c>
      <c r="P3" s="3">
        <v>53</v>
      </c>
      <c r="Q3" s="3">
        <v>54</v>
      </c>
      <c r="R3" s="3">
        <v>54</v>
      </c>
      <c r="S3" s="3">
        <v>54</v>
      </c>
      <c r="T3" s="3">
        <v>55</v>
      </c>
      <c r="U3" s="3">
        <v>55</v>
      </c>
      <c r="V3" s="3">
        <v>56</v>
      </c>
      <c r="W3" s="3">
        <v>56</v>
      </c>
      <c r="X3" s="3">
        <v>56</v>
      </c>
      <c r="Y3" s="3">
        <v>56</v>
      </c>
      <c r="Z3" s="3">
        <v>57</v>
      </c>
      <c r="AA3" s="3">
        <v>57</v>
      </c>
      <c r="AB3" s="3">
        <v>57</v>
      </c>
      <c r="AC3" s="3">
        <v>57</v>
      </c>
      <c r="AD3" s="3">
        <v>57</v>
      </c>
      <c r="AE3" s="3">
        <v>57</v>
      </c>
      <c r="AF3" s="3">
        <v>57</v>
      </c>
      <c r="AG3" s="11" t="s">
        <v>173</v>
      </c>
      <c r="AH3" s="14" t="s">
        <v>183</v>
      </c>
      <c r="AI3" s="82" t="s">
        <v>265</v>
      </c>
    </row>
    <row r="4" spans="1:38" x14ac:dyDescent="0.3">
      <c r="A4" s="3" t="s">
        <v>80</v>
      </c>
      <c r="B4" s="3" t="s">
        <v>82</v>
      </c>
      <c r="C4" s="3" t="s">
        <v>61</v>
      </c>
      <c r="D4" s="3">
        <v>151</v>
      </c>
      <c r="E4" s="3">
        <v>141</v>
      </c>
      <c r="F4" s="3">
        <v>132</v>
      </c>
      <c r="G4" s="3">
        <v>121</v>
      </c>
      <c r="H4" s="3">
        <v>112</v>
      </c>
      <c r="I4" s="3">
        <v>102</v>
      </c>
      <c r="J4" s="3">
        <v>92</v>
      </c>
      <c r="K4" s="3">
        <v>82</v>
      </c>
      <c r="L4" s="3">
        <v>72</v>
      </c>
      <c r="M4" s="3">
        <v>73</v>
      </c>
      <c r="N4" s="3">
        <v>74</v>
      </c>
      <c r="O4" s="3">
        <v>74</v>
      </c>
      <c r="P4" s="3">
        <v>75</v>
      </c>
      <c r="Q4" s="3">
        <v>75</v>
      </c>
      <c r="R4" s="3">
        <v>76</v>
      </c>
      <c r="S4" s="3">
        <v>76</v>
      </c>
      <c r="T4" s="3">
        <v>77</v>
      </c>
      <c r="U4" s="3">
        <v>77</v>
      </c>
      <c r="V4" s="3">
        <v>77</v>
      </c>
      <c r="W4" s="3">
        <v>78</v>
      </c>
      <c r="X4" s="3">
        <v>78</v>
      </c>
      <c r="Y4" s="3">
        <v>79</v>
      </c>
      <c r="Z4" s="3">
        <v>79</v>
      </c>
      <c r="AA4" s="3">
        <v>79</v>
      </c>
      <c r="AB4" s="3">
        <v>79</v>
      </c>
      <c r="AC4" s="3">
        <v>79</v>
      </c>
      <c r="AD4" s="3">
        <v>79</v>
      </c>
      <c r="AE4" s="3">
        <v>79</v>
      </c>
      <c r="AF4" s="3">
        <v>79</v>
      </c>
      <c r="AG4" s="11" t="s">
        <v>173</v>
      </c>
      <c r="AH4" s="14" t="s">
        <v>183</v>
      </c>
      <c r="AI4" s="82" t="s">
        <v>265</v>
      </c>
    </row>
    <row r="5" spans="1:38" x14ac:dyDescent="0.3">
      <c r="A5" s="3" t="s">
        <v>79</v>
      </c>
      <c r="B5" s="3" t="s">
        <v>82</v>
      </c>
      <c r="C5" s="3" t="s">
        <v>61</v>
      </c>
      <c r="D5" s="3">
        <v>152</v>
      </c>
      <c r="E5" s="3">
        <v>141</v>
      </c>
      <c r="F5" s="3">
        <v>130</v>
      </c>
      <c r="G5" s="3">
        <v>120</v>
      </c>
      <c r="H5" s="3">
        <v>112</v>
      </c>
      <c r="I5" s="3">
        <v>104</v>
      </c>
      <c r="J5" s="3">
        <v>98</v>
      </c>
      <c r="K5" s="3">
        <v>93</v>
      </c>
      <c r="L5" s="3">
        <v>89</v>
      </c>
      <c r="M5" s="3">
        <v>86</v>
      </c>
      <c r="N5" s="3">
        <v>83</v>
      </c>
      <c r="O5" s="3">
        <v>81</v>
      </c>
      <c r="P5" s="3">
        <v>78</v>
      </c>
      <c r="Q5" s="3">
        <v>76</v>
      </c>
      <c r="R5" s="3">
        <v>74</v>
      </c>
      <c r="S5" s="3">
        <v>72</v>
      </c>
      <c r="T5" s="3">
        <v>71</v>
      </c>
      <c r="U5" s="3">
        <v>70</v>
      </c>
      <c r="V5" s="3">
        <v>69</v>
      </c>
      <c r="W5" s="3">
        <v>68</v>
      </c>
      <c r="X5" s="3">
        <v>68</v>
      </c>
      <c r="Y5" s="3">
        <v>67</v>
      </c>
      <c r="Z5" s="3">
        <v>67</v>
      </c>
      <c r="AA5" s="3">
        <v>66</v>
      </c>
      <c r="AB5" s="3">
        <v>66</v>
      </c>
      <c r="AC5" s="3">
        <v>65</v>
      </c>
      <c r="AD5" s="3">
        <v>65</v>
      </c>
      <c r="AE5" s="3">
        <v>65</v>
      </c>
      <c r="AF5" s="3">
        <v>65</v>
      </c>
      <c r="AG5" s="11" t="s">
        <v>173</v>
      </c>
      <c r="AH5" s="14" t="s">
        <v>183</v>
      </c>
      <c r="AI5" s="82" t="s">
        <v>265</v>
      </c>
    </row>
    <row r="6" spans="1:38" x14ac:dyDescent="0.3">
      <c r="A6" s="3" t="s">
        <v>78</v>
      </c>
      <c r="B6" s="3" t="s">
        <v>82</v>
      </c>
      <c r="C6" s="3" t="s">
        <v>61</v>
      </c>
      <c r="D6" s="3">
        <v>68</v>
      </c>
      <c r="E6" s="3">
        <v>68</v>
      </c>
      <c r="F6" s="3">
        <v>68</v>
      </c>
      <c r="G6" s="3">
        <v>68</v>
      </c>
      <c r="H6" s="3">
        <v>68</v>
      </c>
      <c r="I6" s="3">
        <v>69</v>
      </c>
      <c r="J6" s="3">
        <v>70</v>
      </c>
      <c r="K6" s="3">
        <v>70</v>
      </c>
      <c r="L6" s="3">
        <v>71</v>
      </c>
      <c r="M6" s="3">
        <v>71</v>
      </c>
      <c r="N6" s="3">
        <v>72</v>
      </c>
      <c r="O6" s="3">
        <v>72</v>
      </c>
      <c r="P6" s="3">
        <v>73</v>
      </c>
      <c r="Q6" s="3">
        <v>73</v>
      </c>
      <c r="R6" s="3">
        <v>74</v>
      </c>
      <c r="S6" s="3">
        <v>74</v>
      </c>
      <c r="T6" s="3">
        <v>74</v>
      </c>
      <c r="U6" s="3">
        <v>75</v>
      </c>
      <c r="V6" s="3">
        <v>75</v>
      </c>
      <c r="W6" s="3">
        <v>76</v>
      </c>
      <c r="X6" s="3">
        <v>76</v>
      </c>
      <c r="Y6" s="3">
        <v>76</v>
      </c>
      <c r="Z6" s="3">
        <v>76</v>
      </c>
      <c r="AA6" s="3">
        <v>76</v>
      </c>
      <c r="AB6" s="3">
        <v>76</v>
      </c>
      <c r="AC6" s="3">
        <v>76</v>
      </c>
      <c r="AD6" s="3">
        <v>76</v>
      </c>
      <c r="AE6" s="3">
        <v>76</v>
      </c>
      <c r="AF6" s="3">
        <v>76</v>
      </c>
      <c r="AG6" s="11" t="s">
        <v>173</v>
      </c>
      <c r="AH6" s="14" t="s">
        <v>183</v>
      </c>
      <c r="AI6" s="82" t="s">
        <v>265</v>
      </c>
    </row>
    <row r="7" spans="1:38" x14ac:dyDescent="0.3">
      <c r="A7" s="3" t="s">
        <v>77</v>
      </c>
      <c r="B7" s="3" t="s">
        <v>82</v>
      </c>
      <c r="C7" s="3" t="s">
        <v>61</v>
      </c>
      <c r="D7" s="3">
        <v>259</v>
      </c>
      <c r="E7" s="3">
        <v>246</v>
      </c>
      <c r="F7" s="3">
        <v>231</v>
      </c>
      <c r="G7" s="3">
        <v>212</v>
      </c>
      <c r="H7" s="3">
        <v>194</v>
      </c>
      <c r="I7" s="3">
        <v>175</v>
      </c>
      <c r="J7" s="3">
        <v>154</v>
      </c>
      <c r="K7" s="3">
        <v>133</v>
      </c>
      <c r="L7" s="3">
        <v>112</v>
      </c>
      <c r="M7" s="3">
        <v>113</v>
      </c>
      <c r="N7" s="3">
        <v>114</v>
      </c>
      <c r="O7" s="3">
        <v>115</v>
      </c>
      <c r="P7" s="3">
        <v>115</v>
      </c>
      <c r="Q7" s="3">
        <v>116</v>
      </c>
      <c r="R7" s="3">
        <v>117</v>
      </c>
      <c r="S7" s="3">
        <v>117</v>
      </c>
      <c r="T7" s="3">
        <v>118</v>
      </c>
      <c r="U7" s="3">
        <v>119</v>
      </c>
      <c r="V7" s="3">
        <v>119</v>
      </c>
      <c r="W7" s="3">
        <v>120</v>
      </c>
      <c r="X7" s="3">
        <v>120</v>
      </c>
      <c r="Y7" s="3">
        <v>120</v>
      </c>
      <c r="Z7" s="3">
        <v>120</v>
      </c>
      <c r="AA7" s="3">
        <v>120</v>
      </c>
      <c r="AB7" s="3">
        <v>120</v>
      </c>
      <c r="AC7" s="3">
        <v>120</v>
      </c>
      <c r="AD7" s="3">
        <v>120</v>
      </c>
      <c r="AE7" s="3">
        <v>120</v>
      </c>
      <c r="AF7" s="3">
        <v>120</v>
      </c>
      <c r="AG7" s="11" t="s">
        <v>173</v>
      </c>
      <c r="AH7" s="14" t="s">
        <v>183</v>
      </c>
      <c r="AI7" s="82" t="s">
        <v>265</v>
      </c>
    </row>
    <row r="8" spans="1:38" x14ac:dyDescent="0.3">
      <c r="A8" s="3" t="s">
        <v>76</v>
      </c>
      <c r="B8" s="3" t="s">
        <v>82</v>
      </c>
      <c r="C8" s="3" t="s">
        <v>61</v>
      </c>
      <c r="D8" s="3">
        <v>96</v>
      </c>
      <c r="E8" s="3">
        <v>98</v>
      </c>
      <c r="F8" s="3">
        <v>99</v>
      </c>
      <c r="G8" s="3">
        <v>101</v>
      </c>
      <c r="H8" s="3">
        <v>102</v>
      </c>
      <c r="I8" s="3">
        <v>103</v>
      </c>
      <c r="J8" s="3">
        <v>104</v>
      </c>
      <c r="K8" s="3">
        <v>105</v>
      </c>
      <c r="L8" s="3">
        <v>106</v>
      </c>
      <c r="M8" s="3">
        <v>107</v>
      </c>
      <c r="N8" s="3">
        <v>108</v>
      </c>
      <c r="O8" s="3">
        <v>109</v>
      </c>
      <c r="P8" s="3">
        <v>109</v>
      </c>
      <c r="Q8" s="3">
        <v>110</v>
      </c>
      <c r="R8" s="3">
        <v>111</v>
      </c>
      <c r="S8" s="3">
        <v>112</v>
      </c>
      <c r="T8" s="3">
        <v>112</v>
      </c>
      <c r="U8" s="3">
        <v>113</v>
      </c>
      <c r="V8" s="3">
        <v>114</v>
      </c>
      <c r="W8" s="3">
        <v>114</v>
      </c>
      <c r="X8" s="3">
        <v>114</v>
      </c>
      <c r="Y8" s="3">
        <v>115</v>
      </c>
      <c r="Z8" s="3">
        <v>115</v>
      </c>
      <c r="AA8" s="3">
        <v>115</v>
      </c>
      <c r="AB8" s="3">
        <v>116</v>
      </c>
      <c r="AC8" s="3">
        <v>116</v>
      </c>
      <c r="AD8" s="3">
        <v>116</v>
      </c>
      <c r="AE8" s="3">
        <v>116</v>
      </c>
      <c r="AF8" s="3">
        <v>116</v>
      </c>
      <c r="AG8" s="11" t="s">
        <v>173</v>
      </c>
      <c r="AH8" s="14" t="s">
        <v>183</v>
      </c>
      <c r="AI8" s="82" t="s">
        <v>265</v>
      </c>
    </row>
    <row r="9" spans="1:38" x14ac:dyDescent="0.3">
      <c r="A9" s="3" t="s">
        <v>75</v>
      </c>
      <c r="B9" s="3" t="s">
        <v>82</v>
      </c>
      <c r="C9" s="3" t="s">
        <v>61</v>
      </c>
      <c r="D9" s="3">
        <v>455</v>
      </c>
      <c r="E9" s="3">
        <v>432</v>
      </c>
      <c r="F9" s="3">
        <v>401</v>
      </c>
      <c r="G9" s="3">
        <v>366</v>
      </c>
      <c r="H9" s="3">
        <v>330</v>
      </c>
      <c r="I9" s="3">
        <v>293</v>
      </c>
      <c r="J9" s="3">
        <v>255</v>
      </c>
      <c r="K9" s="3">
        <v>216</v>
      </c>
      <c r="L9" s="3">
        <v>176</v>
      </c>
      <c r="M9" s="3">
        <v>178</v>
      </c>
      <c r="N9" s="3">
        <v>179</v>
      </c>
      <c r="O9" s="3">
        <v>180</v>
      </c>
      <c r="P9" s="3">
        <v>181</v>
      </c>
      <c r="Q9" s="3">
        <v>182</v>
      </c>
      <c r="R9" s="3">
        <v>183</v>
      </c>
      <c r="S9" s="3">
        <v>184</v>
      </c>
      <c r="T9" s="3">
        <v>185</v>
      </c>
      <c r="U9" s="3">
        <v>186</v>
      </c>
      <c r="V9" s="3">
        <v>187</v>
      </c>
      <c r="W9" s="3">
        <v>188</v>
      </c>
      <c r="X9" s="3">
        <v>188</v>
      </c>
      <c r="Y9" s="3">
        <v>189</v>
      </c>
      <c r="Z9" s="3">
        <v>189</v>
      </c>
      <c r="AA9" s="3">
        <v>189</v>
      </c>
      <c r="AB9" s="3">
        <v>189</v>
      </c>
      <c r="AC9" s="3">
        <v>190</v>
      </c>
      <c r="AD9" s="3">
        <v>190</v>
      </c>
      <c r="AE9" s="3">
        <v>190</v>
      </c>
      <c r="AF9" s="3">
        <v>190</v>
      </c>
      <c r="AG9" s="11" t="s">
        <v>173</v>
      </c>
      <c r="AH9" s="14" t="s">
        <v>183</v>
      </c>
      <c r="AI9" s="82" t="s">
        <v>265</v>
      </c>
    </row>
    <row r="10" spans="1:38" x14ac:dyDescent="0.3">
      <c r="A10" s="3" t="s">
        <v>72</v>
      </c>
      <c r="B10" s="3" t="s">
        <v>82</v>
      </c>
      <c r="C10" s="3" t="s">
        <v>61</v>
      </c>
      <c r="D10" s="3">
        <v>235</v>
      </c>
      <c r="E10" s="3">
        <v>224</v>
      </c>
      <c r="F10" s="3">
        <v>213</v>
      </c>
      <c r="G10" s="3">
        <v>202</v>
      </c>
      <c r="H10" s="3">
        <v>192</v>
      </c>
      <c r="I10" s="3">
        <v>184</v>
      </c>
      <c r="J10" s="3">
        <v>176</v>
      </c>
      <c r="K10" s="3">
        <v>170</v>
      </c>
      <c r="L10" s="3">
        <v>166</v>
      </c>
      <c r="M10" s="3">
        <v>161</v>
      </c>
      <c r="N10" s="3">
        <v>158</v>
      </c>
      <c r="O10" s="3">
        <v>154</v>
      </c>
      <c r="P10" s="3">
        <v>150</v>
      </c>
      <c r="Q10" s="3">
        <v>146</v>
      </c>
      <c r="R10" s="3">
        <v>142</v>
      </c>
      <c r="S10" s="3">
        <v>139</v>
      </c>
      <c r="T10" s="3">
        <v>137</v>
      </c>
      <c r="U10" s="3">
        <v>136</v>
      </c>
      <c r="V10" s="3">
        <v>134</v>
      </c>
      <c r="W10" s="3">
        <v>134</v>
      </c>
      <c r="X10" s="3">
        <v>133</v>
      </c>
      <c r="Y10" s="3">
        <v>132</v>
      </c>
      <c r="Z10" s="3">
        <v>131</v>
      </c>
      <c r="AA10" s="3">
        <v>131</v>
      </c>
      <c r="AB10" s="3">
        <v>130</v>
      </c>
      <c r="AC10" s="3">
        <v>130</v>
      </c>
      <c r="AD10" s="3">
        <v>130</v>
      </c>
      <c r="AE10" s="3">
        <v>129</v>
      </c>
      <c r="AF10" s="3">
        <v>129</v>
      </c>
      <c r="AG10" s="11" t="s">
        <v>173</v>
      </c>
      <c r="AH10" s="14" t="s">
        <v>183</v>
      </c>
      <c r="AI10" s="82" t="s">
        <v>265</v>
      </c>
    </row>
    <row r="11" spans="1:38" x14ac:dyDescent="0.3">
      <c r="A11" s="3" t="s">
        <v>71</v>
      </c>
      <c r="B11" s="3" t="s">
        <v>82</v>
      </c>
      <c r="C11" s="3" t="s">
        <v>61</v>
      </c>
      <c r="D11" s="3">
        <v>39</v>
      </c>
      <c r="E11" s="3">
        <v>35</v>
      </c>
      <c r="F11" s="3">
        <v>33</v>
      </c>
      <c r="G11" s="3">
        <v>29</v>
      </c>
      <c r="H11" s="3">
        <v>28</v>
      </c>
      <c r="I11" s="3">
        <v>27</v>
      </c>
      <c r="J11" s="3">
        <v>27</v>
      </c>
      <c r="K11" s="3">
        <v>25</v>
      </c>
      <c r="L11" s="3">
        <v>23</v>
      </c>
      <c r="M11" s="3">
        <v>21</v>
      </c>
      <c r="N11" s="3">
        <v>19</v>
      </c>
      <c r="O11" s="3">
        <v>19</v>
      </c>
      <c r="P11" s="3">
        <v>18</v>
      </c>
      <c r="Q11" s="3">
        <v>18</v>
      </c>
      <c r="R11" s="3">
        <v>17</v>
      </c>
      <c r="S11" s="3">
        <v>17</v>
      </c>
      <c r="T11" s="3">
        <v>16</v>
      </c>
      <c r="U11" s="3">
        <v>16</v>
      </c>
      <c r="V11" s="3">
        <v>16</v>
      </c>
      <c r="W11" s="3">
        <v>15</v>
      </c>
      <c r="X11" s="3">
        <v>15</v>
      </c>
      <c r="Y11" s="3">
        <v>15</v>
      </c>
      <c r="Z11" s="3">
        <v>14</v>
      </c>
      <c r="AA11" s="3">
        <v>14</v>
      </c>
      <c r="AB11" s="3">
        <v>14</v>
      </c>
      <c r="AC11" s="3">
        <v>14</v>
      </c>
      <c r="AD11" s="3">
        <v>13</v>
      </c>
      <c r="AE11" s="3">
        <v>13</v>
      </c>
      <c r="AF11" s="3">
        <v>13</v>
      </c>
      <c r="AG11" s="11" t="s">
        <v>173</v>
      </c>
      <c r="AH11" s="14" t="s">
        <v>183</v>
      </c>
      <c r="AI11" s="82" t="s">
        <v>265</v>
      </c>
    </row>
    <row r="12" spans="1:38" x14ac:dyDescent="0.3">
      <c r="A12" s="3" t="s">
        <v>70</v>
      </c>
      <c r="B12" s="3" t="s">
        <v>82</v>
      </c>
      <c r="C12" s="3" t="s">
        <v>61</v>
      </c>
      <c r="D12" s="3">
        <v>58</v>
      </c>
      <c r="E12" s="3">
        <v>51</v>
      </c>
      <c r="F12" s="3">
        <v>47</v>
      </c>
      <c r="G12" s="3">
        <v>42</v>
      </c>
      <c r="H12" s="3">
        <v>40</v>
      </c>
      <c r="I12" s="3">
        <v>37</v>
      </c>
      <c r="J12" s="3">
        <v>36</v>
      </c>
      <c r="K12" s="3">
        <v>33</v>
      </c>
      <c r="L12" s="3">
        <v>31</v>
      </c>
      <c r="M12" s="3">
        <v>29</v>
      </c>
      <c r="N12" s="3">
        <v>27</v>
      </c>
      <c r="O12" s="3">
        <v>26</v>
      </c>
      <c r="P12" s="3">
        <v>26</v>
      </c>
      <c r="Q12" s="3">
        <v>25</v>
      </c>
      <c r="R12" s="3">
        <v>25</v>
      </c>
      <c r="S12" s="3">
        <v>24</v>
      </c>
      <c r="T12" s="3">
        <v>24</v>
      </c>
      <c r="U12" s="3">
        <v>23</v>
      </c>
      <c r="V12" s="3">
        <v>23</v>
      </c>
      <c r="W12" s="3">
        <v>22</v>
      </c>
      <c r="X12" s="3">
        <v>22</v>
      </c>
      <c r="Y12" s="3">
        <v>22</v>
      </c>
      <c r="Z12" s="3">
        <v>22</v>
      </c>
      <c r="AA12" s="3">
        <v>21</v>
      </c>
      <c r="AB12" s="3">
        <v>21</v>
      </c>
      <c r="AC12" s="3">
        <v>21</v>
      </c>
      <c r="AD12" s="3">
        <v>21</v>
      </c>
      <c r="AE12" s="3">
        <v>20</v>
      </c>
      <c r="AF12" s="3">
        <v>20</v>
      </c>
      <c r="AG12" s="11" t="s">
        <v>173</v>
      </c>
      <c r="AH12" s="14" t="s">
        <v>183</v>
      </c>
      <c r="AI12" s="82" t="s">
        <v>265</v>
      </c>
    </row>
    <row r="13" spans="1:38" x14ac:dyDescent="0.3">
      <c r="A13" s="3" t="s">
        <v>69</v>
      </c>
      <c r="B13" s="3" t="s">
        <v>82</v>
      </c>
      <c r="C13" s="3" t="s">
        <v>61</v>
      </c>
      <c r="D13" s="3">
        <v>34</v>
      </c>
      <c r="E13" s="3">
        <v>31</v>
      </c>
      <c r="F13" s="3">
        <v>28</v>
      </c>
      <c r="G13" s="3">
        <v>25</v>
      </c>
      <c r="H13" s="3">
        <v>25</v>
      </c>
      <c r="I13" s="3">
        <v>24</v>
      </c>
      <c r="J13" s="3">
        <v>23</v>
      </c>
      <c r="K13" s="3">
        <v>21</v>
      </c>
      <c r="L13" s="3">
        <v>20</v>
      </c>
      <c r="M13" s="3">
        <v>18</v>
      </c>
      <c r="N13" s="3">
        <v>17</v>
      </c>
      <c r="O13" s="3">
        <v>16</v>
      </c>
      <c r="P13" s="3">
        <v>16</v>
      </c>
      <c r="Q13" s="3">
        <v>15</v>
      </c>
      <c r="R13" s="3">
        <v>15</v>
      </c>
      <c r="S13" s="3">
        <v>15</v>
      </c>
      <c r="T13" s="3">
        <v>14</v>
      </c>
      <c r="U13" s="3">
        <v>14</v>
      </c>
      <c r="V13" s="3">
        <v>13</v>
      </c>
      <c r="W13" s="3">
        <v>13</v>
      </c>
      <c r="X13" s="3">
        <v>13</v>
      </c>
      <c r="Y13" s="3">
        <v>13</v>
      </c>
      <c r="Z13" s="3">
        <v>12</v>
      </c>
      <c r="AA13" s="3">
        <v>12</v>
      </c>
      <c r="AB13" s="3">
        <v>12</v>
      </c>
      <c r="AC13" s="3">
        <v>12</v>
      </c>
      <c r="AD13" s="3">
        <v>12</v>
      </c>
      <c r="AE13" s="3">
        <v>11</v>
      </c>
      <c r="AF13" s="3">
        <v>11</v>
      </c>
      <c r="AG13" s="11" t="s">
        <v>173</v>
      </c>
      <c r="AH13" s="14" t="s">
        <v>183</v>
      </c>
      <c r="AI13" s="82" t="s">
        <v>265</v>
      </c>
    </row>
    <row r="14" spans="1:38" x14ac:dyDescent="0.3">
      <c r="A14" s="4" t="s">
        <v>68</v>
      </c>
      <c r="B14" s="4" t="s">
        <v>82</v>
      </c>
      <c r="C14" s="4" t="s">
        <v>61</v>
      </c>
      <c r="D14" s="101">
        <v>38.620689655172413</v>
      </c>
      <c r="E14" s="4">
        <v>44</v>
      </c>
      <c r="F14" s="4">
        <v>40</v>
      </c>
      <c r="G14" s="4">
        <v>35</v>
      </c>
      <c r="H14" s="4">
        <v>34</v>
      </c>
      <c r="I14" s="4">
        <v>32</v>
      </c>
      <c r="J14" s="4">
        <v>30</v>
      </c>
      <c r="K14" s="4">
        <v>28</v>
      </c>
      <c r="L14" s="4">
        <v>26</v>
      </c>
      <c r="M14" s="4">
        <v>25</v>
      </c>
      <c r="N14" s="4">
        <v>23</v>
      </c>
      <c r="O14" s="4">
        <v>22</v>
      </c>
      <c r="P14" s="4">
        <v>22</v>
      </c>
      <c r="Q14" s="4">
        <v>21</v>
      </c>
      <c r="R14" s="4">
        <v>21</v>
      </c>
      <c r="S14" s="4">
        <v>20</v>
      </c>
      <c r="T14" s="4">
        <v>20</v>
      </c>
      <c r="U14" s="4">
        <v>20</v>
      </c>
      <c r="V14" s="4">
        <v>19</v>
      </c>
      <c r="W14" s="4">
        <v>19</v>
      </c>
      <c r="X14" s="4">
        <v>19</v>
      </c>
      <c r="Y14" s="4">
        <v>18</v>
      </c>
      <c r="Z14" s="4">
        <v>18</v>
      </c>
      <c r="AA14" s="4">
        <v>18</v>
      </c>
      <c r="AB14" s="4">
        <v>18</v>
      </c>
      <c r="AC14" s="4">
        <v>18</v>
      </c>
      <c r="AD14" s="4">
        <v>17</v>
      </c>
      <c r="AE14" s="4">
        <v>17</v>
      </c>
      <c r="AF14" s="4">
        <v>17</v>
      </c>
      <c r="AG14" s="11" t="s">
        <v>173</v>
      </c>
      <c r="AH14" s="14" t="s">
        <v>183</v>
      </c>
      <c r="AI14" s="82" t="s">
        <v>265</v>
      </c>
      <c r="AJ14" s="83">
        <f>15.3/1000</f>
        <v>1.5300000000000001E-2</v>
      </c>
      <c r="AK14" s="2" t="s">
        <v>266</v>
      </c>
      <c r="AL14" s="2" t="s">
        <v>135</v>
      </c>
    </row>
    <row r="15" spans="1:38" x14ac:dyDescent="0.3">
      <c r="A15" s="3" t="s">
        <v>67</v>
      </c>
      <c r="B15" s="3" t="s">
        <v>82</v>
      </c>
      <c r="C15" s="3" t="s">
        <v>61</v>
      </c>
      <c r="D15" s="3">
        <v>160</v>
      </c>
      <c r="E15" s="3">
        <v>136</v>
      </c>
      <c r="F15" s="3">
        <v>119</v>
      </c>
      <c r="G15" s="3">
        <v>106</v>
      </c>
      <c r="H15" s="3">
        <v>96</v>
      </c>
      <c r="I15" s="3">
        <v>88</v>
      </c>
      <c r="J15" s="3">
        <v>81</v>
      </c>
      <c r="K15" s="3">
        <v>78</v>
      </c>
      <c r="L15" s="3">
        <v>75</v>
      </c>
      <c r="M15" s="3">
        <v>71</v>
      </c>
      <c r="N15" s="3">
        <v>67</v>
      </c>
      <c r="O15" s="3">
        <v>65</v>
      </c>
      <c r="P15" s="3">
        <v>63</v>
      </c>
      <c r="Q15" s="3">
        <v>59</v>
      </c>
      <c r="R15" s="3">
        <v>58</v>
      </c>
      <c r="S15" s="3">
        <v>57</v>
      </c>
      <c r="T15" s="3">
        <v>56</v>
      </c>
      <c r="U15" s="3">
        <v>55</v>
      </c>
      <c r="V15" s="3">
        <v>54</v>
      </c>
      <c r="W15" s="3">
        <v>54</v>
      </c>
      <c r="X15" s="3">
        <v>54</v>
      </c>
      <c r="Y15" s="3">
        <v>54</v>
      </c>
      <c r="Z15" s="3">
        <v>54</v>
      </c>
      <c r="AA15" s="3">
        <v>54</v>
      </c>
      <c r="AB15" s="3">
        <v>54</v>
      </c>
      <c r="AC15" s="3">
        <v>54</v>
      </c>
      <c r="AD15" s="3">
        <v>54</v>
      </c>
      <c r="AE15" s="3">
        <v>54</v>
      </c>
      <c r="AF15" s="3">
        <v>54</v>
      </c>
      <c r="AG15" s="11" t="s">
        <v>173</v>
      </c>
      <c r="AH15" s="14" t="s">
        <v>183</v>
      </c>
      <c r="AI15" s="82" t="s">
        <v>265</v>
      </c>
    </row>
    <row r="16" spans="1:38" x14ac:dyDescent="0.3">
      <c r="A16" s="3" t="s">
        <v>66</v>
      </c>
      <c r="B16" s="3" t="s">
        <v>82</v>
      </c>
      <c r="C16" s="3" t="s">
        <v>61</v>
      </c>
      <c r="D16" s="3">
        <v>123</v>
      </c>
      <c r="E16" s="3">
        <v>99</v>
      </c>
      <c r="F16" s="3">
        <v>83</v>
      </c>
      <c r="G16" s="3">
        <v>72</v>
      </c>
      <c r="H16" s="3">
        <v>63</v>
      </c>
      <c r="I16" s="3">
        <v>56</v>
      </c>
      <c r="J16" s="3">
        <v>50</v>
      </c>
      <c r="K16" s="3">
        <v>47</v>
      </c>
      <c r="L16" s="3">
        <v>45</v>
      </c>
      <c r="M16" s="3">
        <v>43</v>
      </c>
      <c r="N16" s="3">
        <v>41</v>
      </c>
      <c r="O16" s="3">
        <v>39</v>
      </c>
      <c r="P16" s="3">
        <v>38</v>
      </c>
      <c r="Q16" s="3">
        <v>36</v>
      </c>
      <c r="R16" s="3">
        <v>36</v>
      </c>
      <c r="S16" s="3">
        <v>35</v>
      </c>
      <c r="T16" s="3">
        <v>35</v>
      </c>
      <c r="U16" s="3">
        <v>34</v>
      </c>
      <c r="V16" s="3">
        <v>34</v>
      </c>
      <c r="W16" s="3">
        <v>34</v>
      </c>
      <c r="X16" s="3">
        <v>34</v>
      </c>
      <c r="Y16" s="3">
        <v>34</v>
      </c>
      <c r="Z16" s="3">
        <v>34</v>
      </c>
      <c r="AA16" s="3">
        <v>34</v>
      </c>
      <c r="AB16" s="3">
        <v>34</v>
      </c>
      <c r="AC16" s="3">
        <v>34</v>
      </c>
      <c r="AD16" s="3">
        <v>34</v>
      </c>
      <c r="AE16" s="3">
        <v>34</v>
      </c>
      <c r="AF16" s="3">
        <v>34</v>
      </c>
      <c r="AG16" s="11" t="s">
        <v>173</v>
      </c>
      <c r="AH16" s="14" t="s">
        <v>183</v>
      </c>
      <c r="AI16" s="82" t="s">
        <v>265</v>
      </c>
    </row>
    <row r="17" spans="1:38" x14ac:dyDescent="0.3">
      <c r="A17" s="3" t="s">
        <v>65</v>
      </c>
      <c r="B17" s="3" t="s">
        <v>82</v>
      </c>
      <c r="C17" s="3" t="s">
        <v>61</v>
      </c>
      <c r="D17" s="3">
        <v>116</v>
      </c>
      <c r="E17" s="3">
        <v>107</v>
      </c>
      <c r="F17" s="3">
        <v>102</v>
      </c>
      <c r="G17" s="3">
        <v>97</v>
      </c>
      <c r="H17" s="3">
        <v>94</v>
      </c>
      <c r="I17" s="3">
        <v>91</v>
      </c>
      <c r="J17" s="3">
        <v>88</v>
      </c>
      <c r="K17" s="3">
        <v>86</v>
      </c>
      <c r="L17" s="3">
        <v>54</v>
      </c>
      <c r="M17" s="3">
        <v>53</v>
      </c>
      <c r="N17" s="3">
        <v>52</v>
      </c>
      <c r="O17" s="3">
        <v>51</v>
      </c>
      <c r="P17" s="3">
        <v>50</v>
      </c>
      <c r="Q17" s="3">
        <v>49</v>
      </c>
      <c r="R17" s="3">
        <v>48</v>
      </c>
      <c r="S17" s="3">
        <v>47</v>
      </c>
      <c r="T17" s="3">
        <v>46</v>
      </c>
      <c r="U17" s="3">
        <v>45</v>
      </c>
      <c r="V17" s="3">
        <v>44</v>
      </c>
      <c r="W17" s="3">
        <v>44</v>
      </c>
      <c r="X17" s="3">
        <v>43</v>
      </c>
      <c r="Y17" s="3">
        <v>43</v>
      </c>
      <c r="Z17" s="3">
        <v>42</v>
      </c>
      <c r="AA17" s="3">
        <v>42</v>
      </c>
      <c r="AB17" s="3">
        <v>41</v>
      </c>
      <c r="AC17" s="3">
        <v>40</v>
      </c>
      <c r="AD17" s="3">
        <v>40</v>
      </c>
      <c r="AE17" s="3">
        <v>40</v>
      </c>
      <c r="AF17" s="3">
        <v>40</v>
      </c>
      <c r="AG17" s="11" t="s">
        <v>173</v>
      </c>
      <c r="AH17" s="14" t="s">
        <v>183</v>
      </c>
      <c r="AI17" s="82" t="s">
        <v>265</v>
      </c>
    </row>
    <row r="18" spans="1:38" x14ac:dyDescent="0.3">
      <c r="A18" s="3" t="s">
        <v>64</v>
      </c>
      <c r="B18" s="3" t="s">
        <v>82</v>
      </c>
      <c r="C18" s="3" t="s">
        <v>61</v>
      </c>
      <c r="D18" s="3">
        <v>33</v>
      </c>
      <c r="E18" s="3">
        <v>31</v>
      </c>
      <c r="F18" s="3">
        <v>29</v>
      </c>
      <c r="G18" s="3">
        <v>28</v>
      </c>
      <c r="H18" s="3">
        <v>27</v>
      </c>
      <c r="I18" s="3">
        <v>26</v>
      </c>
      <c r="J18" s="3">
        <v>25</v>
      </c>
      <c r="K18" s="3">
        <v>25</v>
      </c>
      <c r="L18" s="3">
        <v>24</v>
      </c>
      <c r="M18" s="3">
        <v>24</v>
      </c>
      <c r="N18" s="3">
        <v>23</v>
      </c>
      <c r="O18" s="3">
        <v>23</v>
      </c>
      <c r="P18" s="3">
        <v>22</v>
      </c>
      <c r="Q18" s="3">
        <v>22</v>
      </c>
      <c r="R18" s="3">
        <v>22</v>
      </c>
      <c r="S18" s="3">
        <v>21</v>
      </c>
      <c r="T18" s="3">
        <v>21</v>
      </c>
      <c r="U18" s="3">
        <v>21</v>
      </c>
      <c r="V18" s="3">
        <v>21</v>
      </c>
      <c r="W18" s="3">
        <v>20</v>
      </c>
      <c r="X18" s="3">
        <v>20</v>
      </c>
      <c r="Y18" s="3">
        <v>20</v>
      </c>
      <c r="Z18" s="3">
        <v>20</v>
      </c>
      <c r="AA18" s="3">
        <v>20</v>
      </c>
      <c r="AB18" s="3">
        <v>19</v>
      </c>
      <c r="AC18" s="3">
        <v>19</v>
      </c>
      <c r="AD18" s="3">
        <v>19</v>
      </c>
      <c r="AE18" s="3">
        <v>19</v>
      </c>
      <c r="AF18" s="3">
        <v>19</v>
      </c>
      <c r="AG18" s="11" t="s">
        <v>173</v>
      </c>
      <c r="AH18" s="14" t="s">
        <v>183</v>
      </c>
      <c r="AI18" s="82" t="s">
        <v>265</v>
      </c>
    </row>
    <row r="19" spans="1:38" x14ac:dyDescent="0.3">
      <c r="A19" s="3" t="s">
        <v>62</v>
      </c>
      <c r="B19" s="3" t="s">
        <v>82</v>
      </c>
      <c r="C19" s="3" t="s">
        <v>61</v>
      </c>
      <c r="D19" s="3">
        <v>49</v>
      </c>
      <c r="E19" s="3">
        <v>45</v>
      </c>
      <c r="F19" s="3">
        <v>42</v>
      </c>
      <c r="G19" s="3">
        <v>39</v>
      </c>
      <c r="H19" s="3">
        <v>37</v>
      </c>
      <c r="I19" s="3">
        <v>36</v>
      </c>
      <c r="J19" s="3">
        <v>35</v>
      </c>
      <c r="K19" s="3">
        <v>34</v>
      </c>
      <c r="L19" s="3">
        <v>33</v>
      </c>
      <c r="M19" s="3">
        <v>32</v>
      </c>
      <c r="N19" s="3">
        <v>31</v>
      </c>
      <c r="O19" s="3">
        <v>31</v>
      </c>
      <c r="P19" s="3">
        <v>30</v>
      </c>
      <c r="Q19" s="3">
        <v>30</v>
      </c>
      <c r="R19" s="3">
        <v>29</v>
      </c>
      <c r="S19" s="3">
        <v>29</v>
      </c>
      <c r="T19" s="3">
        <v>29</v>
      </c>
      <c r="U19" s="3">
        <v>28</v>
      </c>
      <c r="V19" s="3">
        <v>28</v>
      </c>
      <c r="W19" s="3">
        <v>28</v>
      </c>
      <c r="X19" s="3">
        <v>27</v>
      </c>
      <c r="Y19" s="3">
        <v>27</v>
      </c>
      <c r="Z19" s="3">
        <v>27</v>
      </c>
      <c r="AA19" s="3">
        <v>27</v>
      </c>
      <c r="AB19" s="3">
        <v>26</v>
      </c>
      <c r="AC19" s="3">
        <v>26</v>
      </c>
      <c r="AD19" s="3">
        <v>26</v>
      </c>
      <c r="AE19" s="3">
        <v>26</v>
      </c>
      <c r="AF19" s="3">
        <v>26</v>
      </c>
      <c r="AG19" s="11" t="s">
        <v>173</v>
      </c>
      <c r="AH19" s="14" t="s">
        <v>183</v>
      </c>
      <c r="AI19" s="82" t="s">
        <v>265</v>
      </c>
      <c r="AJ19" s="83">
        <f>5.9/1000</f>
        <v>5.9000000000000007E-3</v>
      </c>
      <c r="AK19" s="2" t="s">
        <v>266</v>
      </c>
      <c r="AL19" s="2" t="s">
        <v>135</v>
      </c>
    </row>
    <row r="20" spans="1:38" x14ac:dyDescent="0.3">
      <c r="A20" s="3" t="s">
        <v>81</v>
      </c>
      <c r="B20" s="3" t="s">
        <v>63</v>
      </c>
      <c r="C20" s="3" t="s">
        <v>61</v>
      </c>
      <c r="D20" s="3">
        <v>93</v>
      </c>
      <c r="E20" s="3">
        <v>91</v>
      </c>
      <c r="F20" s="3">
        <v>91</v>
      </c>
      <c r="G20" s="3">
        <v>90</v>
      </c>
      <c r="H20" s="3">
        <v>90</v>
      </c>
      <c r="I20" s="3">
        <v>91</v>
      </c>
      <c r="J20" s="3">
        <v>91</v>
      </c>
      <c r="K20" s="3">
        <v>92</v>
      </c>
      <c r="L20" s="3">
        <v>92</v>
      </c>
      <c r="M20" s="3">
        <v>93</v>
      </c>
      <c r="N20" s="3">
        <v>93</v>
      </c>
      <c r="O20" s="3">
        <v>94</v>
      </c>
      <c r="P20" s="3">
        <v>94</v>
      </c>
      <c r="Q20" s="3">
        <v>94</v>
      </c>
      <c r="R20" s="3">
        <v>95</v>
      </c>
      <c r="S20" s="3">
        <v>95</v>
      </c>
      <c r="T20" s="3">
        <v>95</v>
      </c>
      <c r="U20" s="3">
        <v>96</v>
      </c>
      <c r="V20" s="3">
        <v>96</v>
      </c>
      <c r="W20" s="3">
        <v>96</v>
      </c>
      <c r="X20" s="3">
        <v>96</v>
      </c>
      <c r="Y20" s="3">
        <v>97</v>
      </c>
      <c r="Z20" s="3">
        <v>97</v>
      </c>
      <c r="AA20" s="3">
        <v>97</v>
      </c>
      <c r="AB20" s="3">
        <v>97</v>
      </c>
      <c r="AC20" s="3">
        <v>97</v>
      </c>
      <c r="AD20" s="3">
        <v>97</v>
      </c>
      <c r="AE20" s="3">
        <v>97</v>
      </c>
      <c r="AF20" s="3">
        <v>97</v>
      </c>
      <c r="AG20" s="11" t="s">
        <v>173</v>
      </c>
      <c r="AH20" s="14" t="s">
        <v>183</v>
      </c>
      <c r="AI20" s="82" t="s">
        <v>265</v>
      </c>
    </row>
    <row r="21" spans="1:38" x14ac:dyDescent="0.3">
      <c r="A21" s="3" t="s">
        <v>80</v>
      </c>
      <c r="B21" s="3" t="s">
        <v>63</v>
      </c>
      <c r="C21" s="3" t="s">
        <v>61</v>
      </c>
      <c r="D21" s="3">
        <v>479</v>
      </c>
      <c r="E21" s="3">
        <v>435</v>
      </c>
      <c r="F21" s="3">
        <v>395</v>
      </c>
      <c r="G21" s="3">
        <v>351</v>
      </c>
      <c r="H21" s="3">
        <v>312</v>
      </c>
      <c r="I21" s="3">
        <v>274</v>
      </c>
      <c r="J21" s="3">
        <v>235</v>
      </c>
      <c r="K21" s="3">
        <v>196</v>
      </c>
      <c r="L21" s="3">
        <v>158</v>
      </c>
      <c r="M21" s="3">
        <v>158</v>
      </c>
      <c r="N21" s="3">
        <v>159</v>
      </c>
      <c r="O21" s="3">
        <v>159</v>
      </c>
      <c r="P21" s="3">
        <v>160</v>
      </c>
      <c r="Q21" s="3">
        <v>160</v>
      </c>
      <c r="R21" s="3">
        <v>161</v>
      </c>
      <c r="S21" s="3">
        <v>161</v>
      </c>
      <c r="T21" s="3">
        <v>161</v>
      </c>
      <c r="U21" s="3">
        <v>162</v>
      </c>
      <c r="V21" s="3">
        <v>162</v>
      </c>
      <c r="W21" s="3">
        <v>162</v>
      </c>
      <c r="X21" s="3">
        <v>162</v>
      </c>
      <c r="Y21" s="3">
        <v>163</v>
      </c>
      <c r="Z21" s="3">
        <v>163</v>
      </c>
      <c r="AA21" s="3">
        <v>163</v>
      </c>
      <c r="AB21" s="3">
        <v>163</v>
      </c>
      <c r="AC21" s="3">
        <v>163</v>
      </c>
      <c r="AD21" s="3">
        <v>163</v>
      </c>
      <c r="AE21" s="3">
        <v>163</v>
      </c>
      <c r="AF21" s="3">
        <v>163</v>
      </c>
      <c r="AG21" s="11" t="s">
        <v>173</v>
      </c>
      <c r="AH21" s="14" t="s">
        <v>183</v>
      </c>
      <c r="AI21" s="82" t="s">
        <v>265</v>
      </c>
    </row>
    <row r="22" spans="1:38" x14ac:dyDescent="0.3">
      <c r="A22" s="3" t="s">
        <v>79</v>
      </c>
      <c r="B22" s="3" t="s">
        <v>63</v>
      </c>
      <c r="C22" s="3" t="s">
        <v>61</v>
      </c>
      <c r="D22" s="3">
        <v>214</v>
      </c>
      <c r="E22" s="3">
        <v>195</v>
      </c>
      <c r="F22" s="3">
        <v>181</v>
      </c>
      <c r="G22" s="3">
        <v>168</v>
      </c>
      <c r="H22" s="3">
        <v>160</v>
      </c>
      <c r="I22" s="3">
        <v>153</v>
      </c>
      <c r="J22" s="3">
        <v>147</v>
      </c>
      <c r="K22" s="3">
        <v>143</v>
      </c>
      <c r="L22" s="3">
        <v>139</v>
      </c>
      <c r="M22" s="3">
        <v>136</v>
      </c>
      <c r="N22" s="3">
        <v>133</v>
      </c>
      <c r="O22" s="3">
        <v>129</v>
      </c>
      <c r="P22" s="3">
        <v>126</v>
      </c>
      <c r="Q22" s="3">
        <v>122</v>
      </c>
      <c r="R22" s="3">
        <v>119</v>
      </c>
      <c r="S22" s="3">
        <v>117</v>
      </c>
      <c r="T22" s="3">
        <v>115</v>
      </c>
      <c r="U22" s="3">
        <v>113</v>
      </c>
      <c r="V22" s="3">
        <v>112</v>
      </c>
      <c r="W22" s="3">
        <v>111</v>
      </c>
      <c r="X22" s="3">
        <v>111</v>
      </c>
      <c r="Y22" s="3">
        <v>110</v>
      </c>
      <c r="Z22" s="3">
        <v>110</v>
      </c>
      <c r="AA22" s="3">
        <v>109</v>
      </c>
      <c r="AB22" s="3">
        <v>109</v>
      </c>
      <c r="AC22" s="3">
        <v>108</v>
      </c>
      <c r="AD22" s="3">
        <v>108</v>
      </c>
      <c r="AE22" s="3">
        <v>108</v>
      </c>
      <c r="AF22" s="3">
        <v>108</v>
      </c>
      <c r="AG22" s="11" t="s">
        <v>173</v>
      </c>
      <c r="AH22" s="14" t="s">
        <v>183</v>
      </c>
      <c r="AI22" s="82" t="s">
        <v>265</v>
      </c>
    </row>
    <row r="23" spans="1:38" x14ac:dyDescent="0.3">
      <c r="A23" s="3" t="s">
        <v>78</v>
      </c>
      <c r="B23" s="3" t="s">
        <v>63</v>
      </c>
      <c r="C23" s="3" t="s">
        <v>61</v>
      </c>
      <c r="D23" s="3">
        <v>158</v>
      </c>
      <c r="E23" s="3">
        <v>161</v>
      </c>
      <c r="F23" s="3">
        <v>164</v>
      </c>
      <c r="G23" s="3">
        <v>164</v>
      </c>
      <c r="H23" s="3">
        <v>167</v>
      </c>
      <c r="I23" s="3">
        <v>170</v>
      </c>
      <c r="J23" s="3">
        <v>172</v>
      </c>
      <c r="K23" s="3">
        <v>174</v>
      </c>
      <c r="L23" s="3">
        <v>176</v>
      </c>
      <c r="M23" s="3">
        <v>178</v>
      </c>
      <c r="N23" s="3">
        <v>180</v>
      </c>
      <c r="O23" s="3">
        <v>182</v>
      </c>
      <c r="P23" s="3">
        <v>183</v>
      </c>
      <c r="Q23" s="3">
        <v>185</v>
      </c>
      <c r="R23" s="3">
        <v>186</v>
      </c>
      <c r="S23" s="3">
        <v>188</v>
      </c>
      <c r="T23" s="3">
        <v>189</v>
      </c>
      <c r="U23" s="3">
        <v>190</v>
      </c>
      <c r="V23" s="3">
        <v>191</v>
      </c>
      <c r="W23" s="3">
        <v>192</v>
      </c>
      <c r="X23" s="3">
        <v>192</v>
      </c>
      <c r="Y23" s="3">
        <v>192</v>
      </c>
      <c r="Z23" s="3">
        <v>192</v>
      </c>
      <c r="AA23" s="3">
        <v>192</v>
      </c>
      <c r="AB23" s="3">
        <v>192</v>
      </c>
      <c r="AC23" s="3">
        <v>192</v>
      </c>
      <c r="AD23" s="3">
        <v>192</v>
      </c>
      <c r="AE23" s="3">
        <v>192</v>
      </c>
      <c r="AF23" s="3">
        <v>192</v>
      </c>
      <c r="AG23" s="11" t="s">
        <v>173</v>
      </c>
      <c r="AH23" s="14" t="s">
        <v>183</v>
      </c>
      <c r="AI23" s="82" t="s">
        <v>265</v>
      </c>
    </row>
    <row r="24" spans="1:38" x14ac:dyDescent="0.3">
      <c r="A24" s="3" t="s">
        <v>77</v>
      </c>
      <c r="B24" s="3" t="s">
        <v>63</v>
      </c>
      <c r="C24" s="3" t="s">
        <v>61</v>
      </c>
      <c r="D24" s="3">
        <v>730</v>
      </c>
      <c r="E24" s="3">
        <v>699</v>
      </c>
      <c r="F24" s="3">
        <v>659</v>
      </c>
      <c r="G24" s="3">
        <v>600</v>
      </c>
      <c r="H24" s="3">
        <v>546</v>
      </c>
      <c r="I24" s="3">
        <v>488</v>
      </c>
      <c r="J24" s="3">
        <v>426</v>
      </c>
      <c r="K24" s="3">
        <v>361</v>
      </c>
      <c r="L24" s="3">
        <v>293</v>
      </c>
      <c r="M24" s="3">
        <v>297</v>
      </c>
      <c r="N24" s="3">
        <v>300</v>
      </c>
      <c r="O24" s="3">
        <v>303</v>
      </c>
      <c r="P24" s="3">
        <v>305</v>
      </c>
      <c r="Q24" s="3">
        <v>308</v>
      </c>
      <c r="R24" s="3">
        <v>310</v>
      </c>
      <c r="S24" s="3">
        <v>313</v>
      </c>
      <c r="T24" s="3">
        <v>315</v>
      </c>
      <c r="U24" s="3">
        <v>317</v>
      </c>
      <c r="V24" s="3">
        <v>319</v>
      </c>
      <c r="W24" s="3">
        <v>321</v>
      </c>
      <c r="X24" s="3">
        <v>321</v>
      </c>
      <c r="Y24" s="3">
        <v>321</v>
      </c>
      <c r="Z24" s="3">
        <v>321</v>
      </c>
      <c r="AA24" s="3">
        <v>321</v>
      </c>
      <c r="AB24" s="3">
        <v>321</v>
      </c>
      <c r="AC24" s="3">
        <v>321</v>
      </c>
      <c r="AD24" s="3">
        <v>321</v>
      </c>
      <c r="AE24" s="3">
        <v>321</v>
      </c>
      <c r="AF24" s="3">
        <v>321</v>
      </c>
      <c r="AG24" s="11" t="s">
        <v>173</v>
      </c>
      <c r="AH24" s="14" t="s">
        <v>183</v>
      </c>
      <c r="AI24" s="82" t="s">
        <v>265</v>
      </c>
    </row>
    <row r="25" spans="1:38" x14ac:dyDescent="0.3">
      <c r="A25" s="3" t="s">
        <v>76</v>
      </c>
      <c r="B25" s="3" t="s">
        <v>63</v>
      </c>
      <c r="C25" s="3" t="s">
        <v>61</v>
      </c>
      <c r="D25" s="3">
        <v>223</v>
      </c>
      <c r="E25" s="3">
        <v>224</v>
      </c>
      <c r="F25" s="3">
        <v>225</v>
      </c>
      <c r="G25" s="3">
        <v>226</v>
      </c>
      <c r="H25" s="3">
        <v>227</v>
      </c>
      <c r="I25" s="3">
        <v>229</v>
      </c>
      <c r="J25" s="3">
        <v>230</v>
      </c>
      <c r="K25" s="3">
        <v>232</v>
      </c>
      <c r="L25" s="3">
        <v>233</v>
      </c>
      <c r="M25" s="3">
        <v>235</v>
      </c>
      <c r="N25" s="3">
        <v>236</v>
      </c>
      <c r="O25" s="3">
        <v>237</v>
      </c>
      <c r="P25" s="3">
        <v>238</v>
      </c>
      <c r="Q25" s="3">
        <v>239</v>
      </c>
      <c r="R25" s="3">
        <v>241</v>
      </c>
      <c r="S25" s="3">
        <v>242</v>
      </c>
      <c r="T25" s="3">
        <v>243</v>
      </c>
      <c r="U25" s="3">
        <v>244</v>
      </c>
      <c r="V25" s="3">
        <v>244</v>
      </c>
      <c r="W25" s="3">
        <v>245</v>
      </c>
      <c r="X25" s="3">
        <v>246</v>
      </c>
      <c r="Y25" s="3">
        <v>247</v>
      </c>
      <c r="Z25" s="3">
        <v>247</v>
      </c>
      <c r="AA25" s="3">
        <v>248</v>
      </c>
      <c r="AB25" s="3">
        <v>248</v>
      </c>
      <c r="AC25" s="3">
        <v>249</v>
      </c>
      <c r="AD25" s="3">
        <v>249</v>
      </c>
      <c r="AE25" s="3">
        <v>249</v>
      </c>
      <c r="AF25" s="3">
        <v>249</v>
      </c>
      <c r="AG25" s="11" t="s">
        <v>173</v>
      </c>
      <c r="AH25" s="14" t="s">
        <v>183</v>
      </c>
      <c r="AI25" s="82" t="s">
        <v>265</v>
      </c>
    </row>
    <row r="26" spans="1:38" x14ac:dyDescent="0.3">
      <c r="A26" s="3" t="s">
        <v>75</v>
      </c>
      <c r="B26" s="3" t="s">
        <v>63</v>
      </c>
      <c r="C26" s="3" t="s">
        <v>61</v>
      </c>
      <c r="D26" s="3" t="s">
        <v>74</v>
      </c>
      <c r="E26" s="3" t="s">
        <v>73</v>
      </c>
      <c r="F26" s="3">
        <v>964</v>
      </c>
      <c r="G26" s="3">
        <v>868</v>
      </c>
      <c r="H26" s="3">
        <v>772</v>
      </c>
      <c r="I26" s="3">
        <v>678</v>
      </c>
      <c r="J26" s="3">
        <v>584</v>
      </c>
      <c r="K26" s="3">
        <v>489</v>
      </c>
      <c r="L26" s="3">
        <v>395</v>
      </c>
      <c r="M26" s="3">
        <v>396</v>
      </c>
      <c r="N26" s="3">
        <v>398</v>
      </c>
      <c r="O26" s="3">
        <v>399</v>
      </c>
      <c r="P26" s="3">
        <v>401</v>
      </c>
      <c r="Q26" s="3">
        <v>402</v>
      </c>
      <c r="R26" s="3">
        <v>403</v>
      </c>
      <c r="S26" s="3">
        <v>404</v>
      </c>
      <c r="T26" s="3">
        <v>405</v>
      </c>
      <c r="U26" s="3">
        <v>407</v>
      </c>
      <c r="V26" s="3">
        <v>408</v>
      </c>
      <c r="W26" s="3">
        <v>409</v>
      </c>
      <c r="X26" s="3">
        <v>409</v>
      </c>
      <c r="Y26" s="3">
        <v>410</v>
      </c>
      <c r="Z26" s="3">
        <v>411</v>
      </c>
      <c r="AA26" s="3">
        <v>411</v>
      </c>
      <c r="AB26" s="3">
        <v>412</v>
      </c>
      <c r="AC26" s="3">
        <v>412</v>
      </c>
      <c r="AD26" s="3">
        <v>412</v>
      </c>
      <c r="AE26" s="3">
        <v>412</v>
      </c>
      <c r="AF26" s="3">
        <v>412</v>
      </c>
      <c r="AG26" s="11" t="s">
        <v>173</v>
      </c>
      <c r="AH26" s="14" t="s">
        <v>183</v>
      </c>
      <c r="AI26" s="82" t="s">
        <v>265</v>
      </c>
    </row>
    <row r="27" spans="1:38" x14ac:dyDescent="0.3">
      <c r="A27" s="3" t="s">
        <v>72</v>
      </c>
      <c r="B27" s="3" t="s">
        <v>63</v>
      </c>
      <c r="C27" s="3" t="s">
        <v>61</v>
      </c>
      <c r="D27" s="3">
        <v>540</v>
      </c>
      <c r="E27" s="3">
        <v>506</v>
      </c>
      <c r="F27" s="3">
        <v>475</v>
      </c>
      <c r="G27" s="3">
        <v>447</v>
      </c>
      <c r="H27" s="3">
        <v>423</v>
      </c>
      <c r="I27" s="3">
        <v>403</v>
      </c>
      <c r="J27" s="3">
        <v>385</v>
      </c>
      <c r="K27" s="3">
        <v>371</v>
      </c>
      <c r="L27" s="3">
        <v>360</v>
      </c>
      <c r="M27" s="3">
        <v>350</v>
      </c>
      <c r="N27" s="3">
        <v>341</v>
      </c>
      <c r="O27" s="3">
        <v>332</v>
      </c>
      <c r="P27" s="3">
        <v>323</v>
      </c>
      <c r="Q27" s="3">
        <v>314</v>
      </c>
      <c r="R27" s="3">
        <v>306</v>
      </c>
      <c r="S27" s="3">
        <v>299</v>
      </c>
      <c r="T27" s="3">
        <v>295</v>
      </c>
      <c r="U27" s="3">
        <v>291</v>
      </c>
      <c r="V27" s="3">
        <v>288</v>
      </c>
      <c r="W27" s="3">
        <v>286</v>
      </c>
      <c r="X27" s="3">
        <v>284</v>
      </c>
      <c r="Y27" s="3">
        <v>283</v>
      </c>
      <c r="Z27" s="3">
        <v>281</v>
      </c>
      <c r="AA27" s="3">
        <v>280</v>
      </c>
      <c r="AB27" s="3">
        <v>279</v>
      </c>
      <c r="AC27" s="3">
        <v>278</v>
      </c>
      <c r="AD27" s="3">
        <v>278</v>
      </c>
      <c r="AE27" s="3">
        <v>277</v>
      </c>
      <c r="AF27" s="3">
        <v>277</v>
      </c>
      <c r="AG27" s="11" t="s">
        <v>173</v>
      </c>
      <c r="AH27" s="14" t="s">
        <v>183</v>
      </c>
      <c r="AI27" s="82" t="s">
        <v>265</v>
      </c>
    </row>
    <row r="28" spans="1:38" x14ac:dyDescent="0.3">
      <c r="A28" s="3" t="s">
        <v>71</v>
      </c>
      <c r="B28" s="3" t="s">
        <v>63</v>
      </c>
      <c r="C28" s="3" t="s">
        <v>61</v>
      </c>
      <c r="D28" s="3">
        <v>60</v>
      </c>
      <c r="E28" s="3">
        <v>53</v>
      </c>
      <c r="F28" s="3">
        <v>50</v>
      </c>
      <c r="G28" s="3">
        <v>45</v>
      </c>
      <c r="H28" s="3">
        <v>43</v>
      </c>
      <c r="I28" s="3">
        <v>42</v>
      </c>
      <c r="J28" s="3">
        <v>40</v>
      </c>
      <c r="K28" s="3">
        <v>38</v>
      </c>
      <c r="L28" s="3">
        <v>35</v>
      </c>
      <c r="M28" s="3">
        <v>32</v>
      </c>
      <c r="N28" s="3">
        <v>29</v>
      </c>
      <c r="O28" s="3">
        <v>28</v>
      </c>
      <c r="P28" s="3">
        <v>28</v>
      </c>
      <c r="Q28" s="3">
        <v>27</v>
      </c>
      <c r="R28" s="3">
        <v>26</v>
      </c>
      <c r="S28" s="3">
        <v>26</v>
      </c>
      <c r="T28" s="3">
        <v>25</v>
      </c>
      <c r="U28" s="3">
        <v>24</v>
      </c>
      <c r="V28" s="3">
        <v>24</v>
      </c>
      <c r="W28" s="3">
        <v>23</v>
      </c>
      <c r="X28" s="3">
        <v>23</v>
      </c>
      <c r="Y28" s="3">
        <v>22</v>
      </c>
      <c r="Z28" s="3">
        <v>22</v>
      </c>
      <c r="AA28" s="3">
        <v>21</v>
      </c>
      <c r="AB28" s="3">
        <v>21</v>
      </c>
      <c r="AC28" s="3">
        <v>21</v>
      </c>
      <c r="AD28" s="3">
        <v>20</v>
      </c>
      <c r="AE28" s="3">
        <v>20</v>
      </c>
      <c r="AF28" s="3">
        <v>20</v>
      </c>
      <c r="AG28" s="11" t="s">
        <v>173</v>
      </c>
      <c r="AH28" s="14" t="s">
        <v>183</v>
      </c>
      <c r="AI28" s="82" t="s">
        <v>265</v>
      </c>
    </row>
    <row r="29" spans="1:38" x14ac:dyDescent="0.3">
      <c r="A29" s="3" t="s">
        <v>70</v>
      </c>
      <c r="B29" s="3" t="s">
        <v>63</v>
      </c>
      <c r="C29" s="3" t="s">
        <v>61</v>
      </c>
      <c r="D29" s="3">
        <v>188</v>
      </c>
      <c r="E29" s="3">
        <v>163</v>
      </c>
      <c r="F29" s="3">
        <v>146</v>
      </c>
      <c r="G29" s="3">
        <v>129</v>
      </c>
      <c r="H29" s="3">
        <v>119</v>
      </c>
      <c r="I29" s="3">
        <v>110</v>
      </c>
      <c r="J29" s="3">
        <v>103</v>
      </c>
      <c r="K29" s="3">
        <v>98</v>
      </c>
      <c r="L29" s="3">
        <v>93</v>
      </c>
      <c r="M29" s="3">
        <v>88</v>
      </c>
      <c r="N29" s="3">
        <v>83</v>
      </c>
      <c r="O29" s="3">
        <v>81</v>
      </c>
      <c r="P29" s="3">
        <v>79</v>
      </c>
      <c r="Q29" s="3">
        <v>76</v>
      </c>
      <c r="R29" s="3">
        <v>75</v>
      </c>
      <c r="S29" s="3">
        <v>74</v>
      </c>
      <c r="T29" s="3">
        <v>73</v>
      </c>
      <c r="U29" s="3">
        <v>71</v>
      </c>
      <c r="V29" s="3">
        <v>70</v>
      </c>
      <c r="W29" s="3">
        <v>70</v>
      </c>
      <c r="X29" s="3">
        <v>69</v>
      </c>
      <c r="Y29" s="3">
        <v>69</v>
      </c>
      <c r="Z29" s="3">
        <v>68</v>
      </c>
      <c r="AA29" s="3">
        <v>68</v>
      </c>
      <c r="AB29" s="3">
        <v>67</v>
      </c>
      <c r="AC29" s="3">
        <v>67</v>
      </c>
      <c r="AD29" s="3">
        <v>67</v>
      </c>
      <c r="AE29" s="3">
        <v>66</v>
      </c>
      <c r="AF29" s="3">
        <v>66</v>
      </c>
      <c r="AG29" s="11" t="s">
        <v>173</v>
      </c>
      <c r="AH29" s="14" t="s">
        <v>183</v>
      </c>
      <c r="AI29" s="82" t="s">
        <v>265</v>
      </c>
    </row>
    <row r="30" spans="1:38" x14ac:dyDescent="0.3">
      <c r="A30" s="3" t="s">
        <v>69</v>
      </c>
      <c r="B30" s="3" t="s">
        <v>63</v>
      </c>
      <c r="C30" s="3" t="s">
        <v>61</v>
      </c>
      <c r="D30" s="3">
        <v>53</v>
      </c>
      <c r="E30" s="3">
        <v>48</v>
      </c>
      <c r="F30" s="3">
        <v>44</v>
      </c>
      <c r="G30" s="3">
        <v>40</v>
      </c>
      <c r="H30" s="3">
        <v>39</v>
      </c>
      <c r="I30" s="3">
        <v>37</v>
      </c>
      <c r="J30" s="3">
        <v>36</v>
      </c>
      <c r="K30" s="3">
        <v>33</v>
      </c>
      <c r="L30" s="3">
        <v>31</v>
      </c>
      <c r="M30" s="3">
        <v>28</v>
      </c>
      <c r="N30" s="3">
        <v>26</v>
      </c>
      <c r="O30" s="3">
        <v>25</v>
      </c>
      <c r="P30" s="3">
        <v>25</v>
      </c>
      <c r="Q30" s="3">
        <v>24</v>
      </c>
      <c r="R30" s="3">
        <v>23</v>
      </c>
      <c r="S30" s="3">
        <v>23</v>
      </c>
      <c r="T30" s="3">
        <v>22</v>
      </c>
      <c r="U30" s="3">
        <v>22</v>
      </c>
      <c r="V30" s="3">
        <v>21</v>
      </c>
      <c r="W30" s="3">
        <v>21</v>
      </c>
      <c r="X30" s="3">
        <v>20</v>
      </c>
      <c r="Y30" s="3">
        <v>20</v>
      </c>
      <c r="Z30" s="3">
        <v>19</v>
      </c>
      <c r="AA30" s="3">
        <v>19</v>
      </c>
      <c r="AB30" s="3">
        <v>19</v>
      </c>
      <c r="AC30" s="3">
        <v>18</v>
      </c>
      <c r="AD30" s="3">
        <v>18</v>
      </c>
      <c r="AE30" s="3">
        <v>18</v>
      </c>
      <c r="AF30" s="3">
        <v>18</v>
      </c>
      <c r="AG30" s="11" t="s">
        <v>173</v>
      </c>
      <c r="AH30" s="14" t="s">
        <v>183</v>
      </c>
      <c r="AI30" s="82" t="s">
        <v>265</v>
      </c>
    </row>
    <row r="31" spans="1:38" x14ac:dyDescent="0.3">
      <c r="A31" s="3" t="s">
        <v>68</v>
      </c>
      <c r="B31" s="3" t="s">
        <v>63</v>
      </c>
      <c r="C31" s="3" t="s">
        <v>61</v>
      </c>
      <c r="D31" s="3">
        <v>160</v>
      </c>
      <c r="E31" s="3">
        <v>141</v>
      </c>
      <c r="F31" s="3">
        <v>124</v>
      </c>
      <c r="G31" s="3">
        <v>110</v>
      </c>
      <c r="H31" s="3">
        <v>102</v>
      </c>
      <c r="I31" s="3">
        <v>94</v>
      </c>
      <c r="J31" s="3">
        <v>88</v>
      </c>
      <c r="K31" s="3">
        <v>83</v>
      </c>
      <c r="L31" s="3">
        <v>79</v>
      </c>
      <c r="M31" s="3">
        <v>75</v>
      </c>
      <c r="N31" s="3">
        <v>71</v>
      </c>
      <c r="O31" s="3">
        <v>69</v>
      </c>
      <c r="P31" s="3">
        <v>67</v>
      </c>
      <c r="Q31" s="3">
        <v>65</v>
      </c>
      <c r="R31" s="3">
        <v>64</v>
      </c>
      <c r="S31" s="3">
        <v>63</v>
      </c>
      <c r="T31" s="3">
        <v>62</v>
      </c>
      <c r="U31" s="3">
        <v>61</v>
      </c>
      <c r="V31" s="3">
        <v>60</v>
      </c>
      <c r="W31" s="3">
        <v>60</v>
      </c>
      <c r="X31" s="3">
        <v>59</v>
      </c>
      <c r="Y31" s="3">
        <v>59</v>
      </c>
      <c r="Z31" s="3">
        <v>58</v>
      </c>
      <c r="AA31" s="3">
        <v>58</v>
      </c>
      <c r="AB31" s="3">
        <v>58</v>
      </c>
      <c r="AC31" s="3">
        <v>57</v>
      </c>
      <c r="AD31" s="3">
        <v>57</v>
      </c>
      <c r="AE31" s="3">
        <v>56</v>
      </c>
      <c r="AF31" s="3">
        <v>56</v>
      </c>
      <c r="AG31" s="11" t="s">
        <v>173</v>
      </c>
      <c r="AH31" s="14" t="s">
        <v>183</v>
      </c>
      <c r="AI31" s="82" t="s">
        <v>265</v>
      </c>
      <c r="AJ31" s="83">
        <f>15.3/1000</f>
        <v>1.5300000000000001E-2</v>
      </c>
      <c r="AK31" s="2" t="s">
        <v>266</v>
      </c>
      <c r="AL31" s="2" t="s">
        <v>135</v>
      </c>
    </row>
    <row r="32" spans="1:38" x14ac:dyDescent="0.3">
      <c r="A32" s="3" t="s">
        <v>67</v>
      </c>
      <c r="B32" s="3" t="s">
        <v>63</v>
      </c>
      <c r="C32" s="3" t="s">
        <v>61</v>
      </c>
      <c r="D32" s="3">
        <v>287</v>
      </c>
      <c r="E32" s="3">
        <v>241</v>
      </c>
      <c r="F32" s="3">
        <v>209</v>
      </c>
      <c r="G32" s="3">
        <v>184</v>
      </c>
      <c r="H32" s="3">
        <v>165</v>
      </c>
      <c r="I32" s="3">
        <v>151</v>
      </c>
      <c r="J32" s="3">
        <v>139</v>
      </c>
      <c r="K32" s="3">
        <v>132</v>
      </c>
      <c r="L32" s="3">
        <v>127</v>
      </c>
      <c r="M32" s="3">
        <v>119</v>
      </c>
      <c r="N32" s="3">
        <v>112</v>
      </c>
      <c r="O32" s="3">
        <v>109</v>
      </c>
      <c r="P32" s="3">
        <v>106</v>
      </c>
      <c r="Q32" s="3">
        <v>98</v>
      </c>
      <c r="R32" s="3">
        <v>96</v>
      </c>
      <c r="S32" s="3">
        <v>94</v>
      </c>
      <c r="T32" s="3">
        <v>92</v>
      </c>
      <c r="U32" s="3">
        <v>90</v>
      </c>
      <c r="V32" s="3">
        <v>88</v>
      </c>
      <c r="W32" s="3">
        <v>88</v>
      </c>
      <c r="X32" s="3">
        <v>88</v>
      </c>
      <c r="Y32" s="3">
        <v>88</v>
      </c>
      <c r="Z32" s="3">
        <v>88</v>
      </c>
      <c r="AA32" s="3">
        <v>88</v>
      </c>
      <c r="AB32" s="3">
        <v>88</v>
      </c>
      <c r="AC32" s="3">
        <v>88</v>
      </c>
      <c r="AD32" s="3">
        <v>88</v>
      </c>
      <c r="AE32" s="3">
        <v>88</v>
      </c>
      <c r="AF32" s="3">
        <v>88</v>
      </c>
      <c r="AG32" s="11" t="s">
        <v>173</v>
      </c>
      <c r="AH32" s="14" t="s">
        <v>183</v>
      </c>
      <c r="AI32" s="82" t="s">
        <v>265</v>
      </c>
    </row>
    <row r="33" spans="1:38" x14ac:dyDescent="0.3">
      <c r="A33" s="3" t="s">
        <v>66</v>
      </c>
      <c r="B33" s="3" t="s">
        <v>63</v>
      </c>
      <c r="C33" s="3" t="s">
        <v>61</v>
      </c>
      <c r="D33" s="3">
        <v>206</v>
      </c>
      <c r="E33" s="3">
        <v>172</v>
      </c>
      <c r="F33" s="3">
        <v>146</v>
      </c>
      <c r="G33" s="3">
        <v>127</v>
      </c>
      <c r="H33" s="3">
        <v>112</v>
      </c>
      <c r="I33" s="3">
        <v>100</v>
      </c>
      <c r="J33" s="3">
        <v>89</v>
      </c>
      <c r="K33" s="3">
        <v>85</v>
      </c>
      <c r="L33" s="3">
        <v>81</v>
      </c>
      <c r="M33" s="3">
        <v>77</v>
      </c>
      <c r="N33" s="3">
        <v>74</v>
      </c>
      <c r="O33" s="3">
        <v>71</v>
      </c>
      <c r="P33" s="3">
        <v>69</v>
      </c>
      <c r="Q33" s="3">
        <v>66</v>
      </c>
      <c r="R33" s="3">
        <v>65</v>
      </c>
      <c r="S33" s="3">
        <v>63</v>
      </c>
      <c r="T33" s="3">
        <v>62</v>
      </c>
      <c r="U33" s="3">
        <v>61</v>
      </c>
      <c r="V33" s="3">
        <v>60</v>
      </c>
      <c r="W33" s="3">
        <v>60</v>
      </c>
      <c r="X33" s="3">
        <v>60</v>
      </c>
      <c r="Y33" s="3">
        <v>60</v>
      </c>
      <c r="Z33" s="3">
        <v>60</v>
      </c>
      <c r="AA33" s="3">
        <v>60</v>
      </c>
      <c r="AB33" s="3">
        <v>60</v>
      </c>
      <c r="AC33" s="3">
        <v>60</v>
      </c>
      <c r="AD33" s="3">
        <v>60</v>
      </c>
      <c r="AE33" s="3">
        <v>60</v>
      </c>
      <c r="AF33" s="3">
        <v>60</v>
      </c>
      <c r="AG33" s="11" t="s">
        <v>173</v>
      </c>
      <c r="AH33" s="14" t="s">
        <v>183</v>
      </c>
      <c r="AI33" s="82" t="s">
        <v>265</v>
      </c>
    </row>
    <row r="34" spans="1:38" x14ac:dyDescent="0.3">
      <c r="A34" s="3" t="s">
        <v>65</v>
      </c>
      <c r="B34" s="3" t="s">
        <v>63</v>
      </c>
      <c r="C34" s="3" t="s">
        <v>61</v>
      </c>
      <c r="D34" s="3">
        <v>150</v>
      </c>
      <c r="E34" s="3">
        <v>137</v>
      </c>
      <c r="F34" s="3">
        <v>130</v>
      </c>
      <c r="G34" s="3">
        <v>124</v>
      </c>
      <c r="H34" s="3">
        <v>120</v>
      </c>
      <c r="I34" s="3">
        <v>116</v>
      </c>
      <c r="J34" s="3">
        <v>113</v>
      </c>
      <c r="K34" s="3">
        <v>110</v>
      </c>
      <c r="L34" s="3">
        <v>90</v>
      </c>
      <c r="M34" s="3">
        <v>88</v>
      </c>
      <c r="N34" s="3">
        <v>86</v>
      </c>
      <c r="O34" s="3">
        <v>84</v>
      </c>
      <c r="P34" s="3">
        <v>82</v>
      </c>
      <c r="Q34" s="3">
        <v>81</v>
      </c>
      <c r="R34" s="3">
        <v>79</v>
      </c>
      <c r="S34" s="3">
        <v>77</v>
      </c>
      <c r="T34" s="3">
        <v>76</v>
      </c>
      <c r="U34" s="3">
        <v>74</v>
      </c>
      <c r="V34" s="3">
        <v>73</v>
      </c>
      <c r="W34" s="3">
        <v>71</v>
      </c>
      <c r="X34" s="3">
        <v>71</v>
      </c>
      <c r="Y34" s="3">
        <v>70</v>
      </c>
      <c r="Z34" s="3">
        <v>69</v>
      </c>
      <c r="AA34" s="3">
        <v>68</v>
      </c>
      <c r="AB34" s="3">
        <v>67</v>
      </c>
      <c r="AC34" s="3">
        <v>66</v>
      </c>
      <c r="AD34" s="3">
        <v>66</v>
      </c>
      <c r="AE34" s="3">
        <v>66</v>
      </c>
      <c r="AF34" s="3">
        <v>65</v>
      </c>
      <c r="AG34" s="11" t="s">
        <v>173</v>
      </c>
      <c r="AH34" s="14" t="s">
        <v>183</v>
      </c>
      <c r="AI34" s="82" t="s">
        <v>265</v>
      </c>
    </row>
    <row r="35" spans="1:38" x14ac:dyDescent="0.3">
      <c r="A35" s="3" t="s">
        <v>64</v>
      </c>
      <c r="B35" s="3" t="s">
        <v>63</v>
      </c>
      <c r="C35" s="3" t="s">
        <v>61</v>
      </c>
      <c r="D35" s="3">
        <v>65</v>
      </c>
      <c r="E35" s="3">
        <v>60</v>
      </c>
      <c r="F35" s="3">
        <v>55</v>
      </c>
      <c r="G35" s="3">
        <v>52</v>
      </c>
      <c r="H35" s="3">
        <v>50</v>
      </c>
      <c r="I35" s="3">
        <v>48</v>
      </c>
      <c r="J35" s="3">
        <v>46</v>
      </c>
      <c r="K35" s="3">
        <v>45</v>
      </c>
      <c r="L35" s="3">
        <v>44</v>
      </c>
      <c r="M35" s="3">
        <v>42</v>
      </c>
      <c r="N35" s="3">
        <v>41</v>
      </c>
      <c r="O35" s="3">
        <v>41</v>
      </c>
      <c r="P35" s="3">
        <v>40</v>
      </c>
      <c r="Q35" s="3">
        <v>39</v>
      </c>
      <c r="R35" s="3">
        <v>39</v>
      </c>
      <c r="S35" s="3">
        <v>38</v>
      </c>
      <c r="T35" s="3">
        <v>38</v>
      </c>
      <c r="U35" s="3">
        <v>37</v>
      </c>
      <c r="V35" s="3">
        <v>36</v>
      </c>
      <c r="W35" s="3">
        <v>36</v>
      </c>
      <c r="X35" s="3">
        <v>36</v>
      </c>
      <c r="Y35" s="3">
        <v>35</v>
      </c>
      <c r="Z35" s="3">
        <v>35</v>
      </c>
      <c r="AA35" s="3">
        <v>34</v>
      </c>
      <c r="AB35" s="3">
        <v>34</v>
      </c>
      <c r="AC35" s="3">
        <v>34</v>
      </c>
      <c r="AD35" s="3">
        <v>33</v>
      </c>
      <c r="AE35" s="3">
        <v>33</v>
      </c>
      <c r="AF35" s="3">
        <v>33</v>
      </c>
      <c r="AG35" s="11" t="s">
        <v>173</v>
      </c>
      <c r="AH35" s="14" t="s">
        <v>183</v>
      </c>
      <c r="AI35" s="82" t="s">
        <v>265</v>
      </c>
    </row>
    <row r="36" spans="1:38" x14ac:dyDescent="0.3">
      <c r="A36" s="3" t="s">
        <v>62</v>
      </c>
      <c r="B36" s="3" t="s">
        <v>63</v>
      </c>
      <c r="C36" s="3" t="s">
        <v>61</v>
      </c>
      <c r="D36" s="3">
        <v>132</v>
      </c>
      <c r="E36" s="3">
        <v>114</v>
      </c>
      <c r="F36" s="3">
        <v>99</v>
      </c>
      <c r="G36" s="3">
        <v>89</v>
      </c>
      <c r="H36" s="3">
        <v>82</v>
      </c>
      <c r="I36" s="3">
        <v>77</v>
      </c>
      <c r="J36" s="3">
        <v>72</v>
      </c>
      <c r="K36" s="3">
        <v>69</v>
      </c>
      <c r="L36" s="3">
        <v>67</v>
      </c>
      <c r="M36" s="3">
        <v>64</v>
      </c>
      <c r="N36" s="3">
        <v>62</v>
      </c>
      <c r="O36" s="3">
        <v>61</v>
      </c>
      <c r="P36" s="3">
        <v>59</v>
      </c>
      <c r="Q36" s="3">
        <v>58</v>
      </c>
      <c r="R36" s="3">
        <v>57</v>
      </c>
      <c r="S36" s="3">
        <v>56</v>
      </c>
      <c r="T36" s="3">
        <v>55</v>
      </c>
      <c r="U36" s="3">
        <v>54</v>
      </c>
      <c r="V36" s="3">
        <v>53</v>
      </c>
      <c r="W36" s="3">
        <v>53</v>
      </c>
      <c r="X36" s="3">
        <v>52</v>
      </c>
      <c r="Y36" s="3">
        <v>52</v>
      </c>
      <c r="Z36" s="3">
        <v>51</v>
      </c>
      <c r="AA36" s="3">
        <v>51</v>
      </c>
      <c r="AB36" s="3">
        <v>50</v>
      </c>
      <c r="AC36" s="3">
        <v>50</v>
      </c>
      <c r="AD36" s="3">
        <v>49</v>
      </c>
      <c r="AE36" s="3">
        <v>49</v>
      </c>
      <c r="AF36" s="3">
        <v>48</v>
      </c>
      <c r="AG36" s="11" t="s">
        <v>173</v>
      </c>
      <c r="AH36" s="14" t="s">
        <v>183</v>
      </c>
      <c r="AI36" s="82" t="s">
        <v>265</v>
      </c>
      <c r="AJ36" s="83">
        <f>5.9/1000</f>
        <v>5.9000000000000007E-3</v>
      </c>
      <c r="AK36" s="2" t="s">
        <v>266</v>
      </c>
      <c r="AL36" s="2" t="s">
        <v>135</v>
      </c>
    </row>
    <row r="37" spans="1:38" s="78" customFormat="1" x14ac:dyDescent="0.3">
      <c r="A37" s="84" t="s">
        <v>267</v>
      </c>
      <c r="B37" s="84" t="s">
        <v>82</v>
      </c>
      <c r="C37" s="84" t="s">
        <v>61</v>
      </c>
      <c r="D37" s="78">
        <v>43.9</v>
      </c>
      <c r="AI37" s="85" t="s">
        <v>268</v>
      </c>
      <c r="AJ37" s="83">
        <f>1.9/1000</f>
        <v>1.9E-3</v>
      </c>
      <c r="AK37" s="83" t="s">
        <v>266</v>
      </c>
      <c r="AL37" s="83" t="s">
        <v>135</v>
      </c>
    </row>
    <row r="38" spans="1:38" s="78" customFormat="1" x14ac:dyDescent="0.3">
      <c r="A38" s="84" t="s">
        <v>267</v>
      </c>
      <c r="B38" s="84" t="s">
        <v>63</v>
      </c>
      <c r="C38" s="84" t="s">
        <v>61</v>
      </c>
      <c r="D38" s="78">
        <v>98.56</v>
      </c>
      <c r="AI38" s="85" t="s">
        <v>268</v>
      </c>
      <c r="AJ38" s="83">
        <f>1.9/1000</f>
        <v>1.9E-3</v>
      </c>
    </row>
    <row r="39" spans="1:38" s="78" customFormat="1" x14ac:dyDescent="0.3">
      <c r="A39" s="84" t="s">
        <v>269</v>
      </c>
      <c r="B39" s="84" t="s">
        <v>82</v>
      </c>
      <c r="C39" s="84" t="s">
        <v>61</v>
      </c>
      <c r="D39" s="78">
        <v>37.155269999999994</v>
      </c>
      <c r="AI39" s="85" t="s">
        <v>270</v>
      </c>
      <c r="AJ39" s="83">
        <f>18.9/1000</f>
        <v>1.89E-2</v>
      </c>
      <c r="AK39" s="83" t="s">
        <v>266</v>
      </c>
      <c r="AL39" s="83" t="s">
        <v>135</v>
      </c>
    </row>
    <row r="40" spans="1:38" s="78" customFormat="1" x14ac:dyDescent="0.3">
      <c r="A40" s="84" t="s">
        <v>269</v>
      </c>
      <c r="B40" s="84" t="s">
        <v>63</v>
      </c>
      <c r="C40" s="84" t="s">
        <v>61</v>
      </c>
      <c r="D40" s="78">
        <v>98.879150999999993</v>
      </c>
      <c r="AI40" s="85" t="s">
        <v>270</v>
      </c>
      <c r="AJ40" s="83">
        <f>18.9/1000</f>
        <v>1.89E-2</v>
      </c>
    </row>
  </sheetData>
  <phoneticPr fontId="16" type="noConversion"/>
  <hyperlinks>
    <hyperlink ref="AI3" r:id="rId1" xr:uid="{13E89AAB-C8D6-4AEE-AD7A-700E6C759BC9}"/>
    <hyperlink ref="AI4:AI36" r:id="rId2" display="https://www.bnef.com/flagships/lcoe" xr:uid="{6CC45313-A9C1-48C9-9831-3916A96930EA}"/>
    <hyperlink ref="AI37" r:id="rId3" display="https://www.oecd-nea.org/jcms/pl_51110/projected-costs-of-generating-electricity-2020-edition" xr:uid="{2DC15922-F4D6-4561-9ACE-1ECAD04FE488}"/>
    <hyperlink ref="AI38" r:id="rId4" display="https://www.oecd-nea.org/jcms/pl_51110/projected-costs-of-generating-electricity-2020-edition" xr:uid="{0FD7D70F-437C-48B8-B4DE-0715FF909738}"/>
    <hyperlink ref="AI39" r:id="rId5" display="https://www.irena.org/publications/2022/Jul/Renewable-Power-Generation-Costs-in-2021" xr:uid="{4A1BEA76-D289-422A-92C3-B898B36CD861}"/>
    <hyperlink ref="AI40" r:id="rId6" display="https://www.irena.org/publications/2022/Jul/Renewable-Power-Generation-Costs-in-2021" xr:uid="{DBBCE5B9-FC5E-412E-AFA1-E9E8D9315B58}"/>
    <hyperlink ref="AI2" r:id="rId7" xr:uid="{80F48A3F-3997-4B01-974E-6785AC828447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40F9C-EFA1-45FC-9B4B-EBE83EECB957}">
  <dimension ref="A1:AJ38"/>
  <sheetViews>
    <sheetView zoomScale="103" zoomScaleNormal="70" workbookViewId="0">
      <selection activeCell="N26" sqref="N26"/>
    </sheetView>
  </sheetViews>
  <sheetFormatPr defaultRowHeight="14.4" x14ac:dyDescent="0.3"/>
  <cols>
    <col min="2" max="2" width="20.33203125" customWidth="1"/>
    <col min="34" max="34" width="17.109375" customWidth="1"/>
    <col min="35" max="35" width="13.77734375" customWidth="1"/>
  </cols>
  <sheetData>
    <row r="1" spans="1:36" ht="15" thickBot="1" x14ac:dyDescent="0.35">
      <c r="A1" s="7" t="s">
        <v>220</v>
      </c>
      <c r="B1" s="7" t="s">
        <v>222</v>
      </c>
      <c r="C1" s="7">
        <v>2022</v>
      </c>
      <c r="D1" s="7">
        <v>2023</v>
      </c>
      <c r="E1" s="7">
        <v>2024</v>
      </c>
      <c r="F1" s="7">
        <v>2025</v>
      </c>
      <c r="G1" s="7">
        <v>2026</v>
      </c>
      <c r="H1" s="7">
        <v>2027</v>
      </c>
      <c r="I1" s="7">
        <v>2028</v>
      </c>
      <c r="J1" s="7">
        <v>2029</v>
      </c>
      <c r="K1" s="7">
        <v>2030</v>
      </c>
      <c r="L1" s="7">
        <v>2031</v>
      </c>
      <c r="M1" s="7">
        <v>2032</v>
      </c>
      <c r="N1" s="7">
        <v>2033</v>
      </c>
      <c r="O1" s="7">
        <v>2034</v>
      </c>
      <c r="P1" s="7">
        <v>2035</v>
      </c>
      <c r="Q1" s="7">
        <v>2036</v>
      </c>
      <c r="R1" s="7">
        <v>2037</v>
      </c>
      <c r="S1" s="7">
        <v>2038</v>
      </c>
      <c r="T1" s="7">
        <v>2039</v>
      </c>
      <c r="U1" s="7">
        <v>2040</v>
      </c>
      <c r="V1" s="7">
        <v>2041</v>
      </c>
      <c r="W1" s="7">
        <v>2042</v>
      </c>
      <c r="X1" s="7">
        <v>2043</v>
      </c>
      <c r="Y1" s="7">
        <v>2044</v>
      </c>
      <c r="Z1" s="7">
        <v>2045</v>
      </c>
      <c r="AA1" s="7">
        <v>2046</v>
      </c>
      <c r="AB1" s="7">
        <v>2047</v>
      </c>
      <c r="AC1" s="7">
        <v>2048</v>
      </c>
      <c r="AD1" s="7">
        <v>2049</v>
      </c>
      <c r="AE1" s="7">
        <v>2050</v>
      </c>
      <c r="AF1" s="1" t="s">
        <v>95</v>
      </c>
      <c r="AG1" t="s">
        <v>93</v>
      </c>
      <c r="AH1" s="77" t="s">
        <v>286</v>
      </c>
      <c r="AI1" s="1" t="s">
        <v>264</v>
      </c>
      <c r="AJ1" s="1" t="s">
        <v>95</v>
      </c>
    </row>
    <row r="2" spans="1:36" s="2" customFormat="1" ht="15" thickTop="1" x14ac:dyDescent="0.3">
      <c r="A2" s="12" t="s">
        <v>221</v>
      </c>
      <c r="B2" s="12" t="s">
        <v>273</v>
      </c>
      <c r="C2" s="102">
        <v>5.6</v>
      </c>
      <c r="D2" s="8">
        <v>5.2652236241381098</v>
      </c>
      <c r="E2" s="8">
        <v>5.0695941705054413</v>
      </c>
      <c r="F2" s="8">
        <v>5.1166798294083664</v>
      </c>
      <c r="G2" s="8">
        <v>5.2001095357897054</v>
      </c>
      <c r="H2" s="8">
        <v>5.2588808319689733</v>
      </c>
      <c r="I2" s="8">
        <v>5.3767845426503484</v>
      </c>
      <c r="J2" s="8">
        <v>5.4852337775565978</v>
      </c>
      <c r="K2" s="8">
        <v>5.6038094905762756</v>
      </c>
      <c r="L2" s="8">
        <v>5.6085409936408794</v>
      </c>
      <c r="M2" s="8">
        <v>5.6666649307269701</v>
      </c>
      <c r="N2" s="8">
        <v>5.7418410456246241</v>
      </c>
      <c r="O2" s="8">
        <v>5.7757880636057655</v>
      </c>
      <c r="P2" s="8">
        <v>5.7916545221998108</v>
      </c>
      <c r="Q2" s="8">
        <v>5.78968590604092</v>
      </c>
      <c r="R2" s="8">
        <v>5.7726631105600923</v>
      </c>
      <c r="S2" s="8">
        <v>5.7795044545345142</v>
      </c>
      <c r="T2" s="8">
        <v>5.7650218089361269</v>
      </c>
      <c r="U2" s="8">
        <v>5.7501505583184107</v>
      </c>
      <c r="V2" s="8">
        <v>5.7433186925151931</v>
      </c>
      <c r="W2" s="8">
        <v>5.7195464913206147</v>
      </c>
      <c r="X2" s="8">
        <v>5.6935137462940881</v>
      </c>
      <c r="Y2" s="8">
        <v>5.6795429219406701</v>
      </c>
      <c r="Z2" s="8">
        <v>5.6813267137611003</v>
      </c>
      <c r="AA2" s="8">
        <v>5.6823721560448055</v>
      </c>
      <c r="AB2" s="8">
        <v>5.700430915638135</v>
      </c>
      <c r="AC2" s="8">
        <v>5.7324898819156127</v>
      </c>
      <c r="AD2" s="8">
        <v>5.7740507148242317</v>
      </c>
      <c r="AE2" s="8">
        <v>5.8029373372000208</v>
      </c>
      <c r="AF2" s="13" t="s">
        <v>174</v>
      </c>
      <c r="AG2" s="9"/>
      <c r="AH2" s="87">
        <v>1.7600000000000001E-2</v>
      </c>
      <c r="AI2" s="6" t="s">
        <v>31</v>
      </c>
      <c r="AJ2" s="64" t="s">
        <v>150</v>
      </c>
    </row>
    <row r="3" spans="1:36" s="78" customFormat="1" x14ac:dyDescent="0.3">
      <c r="A3" s="78" t="s">
        <v>269</v>
      </c>
      <c r="B3" s="79" t="s">
        <v>23</v>
      </c>
      <c r="C3" s="78">
        <v>18.7</v>
      </c>
      <c r="AF3" s="78" t="s">
        <v>271</v>
      </c>
      <c r="AG3" s="78" t="s">
        <v>272</v>
      </c>
      <c r="AH3" s="88">
        <f>3.8/1000</f>
        <v>3.8E-3</v>
      </c>
      <c r="AI3" s="79" t="s">
        <v>31</v>
      </c>
      <c r="AJ3" s="89" t="s">
        <v>135</v>
      </c>
    </row>
    <row r="13" spans="1:36" x14ac:dyDescent="0.3">
      <c r="AH13" s="2"/>
      <c r="AI13" s="2"/>
      <c r="AJ13" s="2"/>
    </row>
    <row r="18" spans="34:36" x14ac:dyDescent="0.3">
      <c r="AH18" s="2"/>
      <c r="AI18" s="2"/>
      <c r="AJ18" s="2"/>
    </row>
    <row r="30" spans="34:36" x14ac:dyDescent="0.3">
      <c r="AH30" s="2"/>
      <c r="AI30" s="2"/>
      <c r="AJ30" s="2"/>
    </row>
    <row r="35" spans="34:34" x14ac:dyDescent="0.3">
      <c r="AH35" s="2"/>
    </row>
    <row r="36" spans="34:34" x14ac:dyDescent="0.3">
      <c r="AH36" s="2"/>
    </row>
    <row r="38" spans="34:34" x14ac:dyDescent="0.3">
      <c r="AH38" s="2"/>
    </row>
  </sheetData>
  <hyperlinks>
    <hyperlink ref="AF2" r:id="rId1" location="annualproj" display="https://www.eia.gov/analysis/projection-data.php - annualproj" xr:uid="{55B71DEE-2FAB-49FE-BB33-1209622A73CF}"/>
    <hyperlink ref="AJ2" r:id="rId2" xr:uid="{1CC8061C-3891-4E80-9FA8-8157DE9C126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Notes Katrin</vt:lpstr>
      <vt:lpstr>Universal_Inputs</vt:lpstr>
      <vt:lpstr>Technology_Inputs</vt:lpstr>
      <vt:lpstr>EPC_Cost</vt:lpstr>
      <vt:lpstr>Monte_Carlo</vt:lpstr>
      <vt:lpstr>Sensitivity</vt:lpstr>
      <vt:lpstr>Monte_Carlo_FOAK</vt:lpstr>
      <vt:lpstr>Electricity_Prices</vt:lpstr>
      <vt:lpstr>Heat_Prices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Sievert  Katrin</dc:creator>
  <cp:lastModifiedBy>Sievert  Katrin</cp:lastModifiedBy>
  <dcterms:created xsi:type="dcterms:W3CDTF">2023-02-22T13:45:48Z</dcterms:created>
  <dcterms:modified xsi:type="dcterms:W3CDTF">2023-12-15T15:52:40Z</dcterms:modified>
</cp:coreProperties>
</file>